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KTA-GS-intern\Datenaustausch\KTA_GS_82\"/>
    </mc:Choice>
  </mc:AlternateContent>
  <bookViews>
    <workbookView xWindow="240" yWindow="240" windowWidth="11580" windowHeight="5850"/>
  </bookViews>
  <sheets>
    <sheet name="Edelgas_3" sheetId="43" r:id="rId1"/>
  </sheets>
  <calcPr calcId="152511"/>
</workbook>
</file>

<file path=xl/calcChain.xml><?xml version="1.0" encoding="utf-8"?>
<calcChain xmlns="http://schemas.openxmlformats.org/spreadsheetml/2006/main">
  <c r="K30" i="43" l="1"/>
  <c r="J40" i="43" l="1"/>
  <c r="C27" i="43" s="1"/>
  <c r="K28" i="43"/>
  <c r="K27" i="43" l="1"/>
  <c r="K19" i="43" l="1"/>
  <c r="K40" i="43" s="1"/>
  <c r="D27" i="43" s="1"/>
  <c r="L27" i="43"/>
  <c r="K77" i="43" l="1"/>
  <c r="K69" i="43" l="1"/>
  <c r="L20" i="43" l="1"/>
  <c r="L21" i="43"/>
  <c r="L22" i="43"/>
  <c r="L23" i="43"/>
  <c r="L25" i="43"/>
  <c r="L26" i="43"/>
  <c r="L28" i="43"/>
  <c r="L29" i="43"/>
  <c r="L30" i="43"/>
  <c r="L31" i="43"/>
  <c r="L32" i="43"/>
  <c r="L33" i="43"/>
  <c r="L34" i="43"/>
  <c r="L24" i="43" l="1"/>
  <c r="G67" i="43" l="1"/>
  <c r="G66" i="43"/>
  <c r="E33" i="43"/>
  <c r="E32" i="43"/>
  <c r="E31" i="43"/>
  <c r="E30" i="43"/>
  <c r="E29" i="43"/>
  <c r="E28" i="43"/>
  <c r="E25" i="43"/>
  <c r="D23" i="43"/>
  <c r="E23" i="43" s="1"/>
  <c r="E22" i="43"/>
  <c r="D21" i="43"/>
  <c r="E21" i="43" s="1"/>
  <c r="L19" i="43" l="1"/>
  <c r="E24" i="43"/>
  <c r="D44" i="43"/>
  <c r="K70" i="43"/>
  <c r="K71" i="43" s="1"/>
  <c r="K76" i="43" s="1"/>
  <c r="N76" i="43" s="1"/>
  <c r="C40" i="43"/>
  <c r="G70" i="43" l="1"/>
  <c r="L40" i="43"/>
  <c r="K78" i="43" s="1"/>
  <c r="N77" i="43" s="1"/>
  <c r="G74" i="43" s="1"/>
  <c r="E27" i="43"/>
  <c r="D45" i="43" s="1"/>
  <c r="D46" i="43" s="1"/>
  <c r="D40" i="43" s="1"/>
  <c r="G72" i="43"/>
  <c r="G71" i="43" l="1"/>
  <c r="N69" i="43"/>
  <c r="E40" i="43"/>
  <c r="N78" i="43"/>
  <c r="G76" i="43" s="1"/>
  <c r="K80" i="43"/>
  <c r="G73" i="43"/>
  <c r="N70" i="43" l="1"/>
  <c r="N71" i="43" s="1"/>
  <c r="N79" i="43" s="1"/>
  <c r="G77" i="43" s="1"/>
  <c r="N73" i="43" l="1"/>
  <c r="N74" i="43" s="1"/>
  <c r="N80" i="43" s="1"/>
  <c r="G78" i="43" s="1"/>
</calcChain>
</file>

<file path=xl/sharedStrings.xml><?xml version="1.0" encoding="utf-8"?>
<sst xmlns="http://schemas.openxmlformats.org/spreadsheetml/2006/main" count="158" uniqueCount="103">
  <si>
    <t>Parameter</t>
  </si>
  <si>
    <t>Wert</t>
  </si>
  <si>
    <t>absolute</t>
  </si>
  <si>
    <t>Standard-</t>
  </si>
  <si>
    <t>unsicherheit</t>
  </si>
  <si>
    <t>Ergebnis y:</t>
  </si>
  <si>
    <t>relative</t>
  </si>
  <si>
    <t>w</t>
  </si>
  <si>
    <t>Formel</t>
  </si>
  <si>
    <t>V</t>
  </si>
  <si>
    <t>Ergebnis w:</t>
  </si>
  <si>
    <t>Eingabe</t>
  </si>
  <si>
    <t>Ausgabe</t>
  </si>
  <si>
    <r>
      <t>k=k1-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</rPr>
      <t>=k1-</t>
    </r>
    <r>
      <rPr>
        <sz val="10"/>
        <rFont val="Symbol"/>
        <family val="1"/>
        <charset val="2"/>
      </rPr>
      <t>b</t>
    </r>
    <r>
      <rPr>
        <sz val="10"/>
        <rFont val="Arial"/>
        <family val="2"/>
      </rPr>
      <t>=</t>
    </r>
  </si>
  <si>
    <r>
      <t>k1-</t>
    </r>
    <r>
      <rPr>
        <sz val="10"/>
        <rFont val="Symbol"/>
        <family val="1"/>
        <charset val="2"/>
      </rPr>
      <t>g/2</t>
    </r>
    <r>
      <rPr>
        <sz val="10"/>
        <rFont val="Arial"/>
        <family val="2"/>
      </rPr>
      <t>=</t>
    </r>
  </si>
  <si>
    <t>c0</t>
  </si>
  <si>
    <t>c1</t>
  </si>
  <si>
    <t>c2</t>
  </si>
  <si>
    <t>y*</t>
  </si>
  <si>
    <t>y#</t>
  </si>
  <si>
    <t>yoV</t>
  </si>
  <si>
    <t>y^</t>
  </si>
  <si>
    <t>u(y^)</t>
  </si>
  <si>
    <t>Gesamtergebnis</t>
  </si>
  <si>
    <t>y</t>
  </si>
  <si>
    <t>u(y)</t>
  </si>
  <si>
    <t>Erkennungsgrenze</t>
  </si>
  <si>
    <t xml:space="preserve">Nachweisgrenze </t>
  </si>
  <si>
    <r>
      <t>k=k1-</t>
    </r>
    <r>
      <rPr>
        <b/>
        <sz val="10"/>
        <rFont val="Symbol"/>
        <family val="1"/>
        <charset val="2"/>
      </rPr>
      <t>a</t>
    </r>
    <r>
      <rPr>
        <b/>
        <sz val="10"/>
        <rFont val="Arial"/>
        <family val="2"/>
      </rPr>
      <t>=k1-</t>
    </r>
    <r>
      <rPr>
        <b/>
        <sz val="10"/>
        <rFont val="Symbol"/>
        <family val="1"/>
        <charset val="2"/>
      </rPr>
      <t>b</t>
    </r>
    <r>
      <rPr>
        <b/>
        <sz val="10"/>
        <rFont val="Arial"/>
        <family val="2"/>
      </rPr>
      <t>=</t>
    </r>
  </si>
  <si>
    <r>
      <t>k1-</t>
    </r>
    <r>
      <rPr>
        <b/>
        <sz val="10"/>
        <rFont val="Symbol"/>
        <family val="1"/>
        <charset val="2"/>
      </rPr>
      <t>g/2</t>
    </r>
    <r>
      <rPr>
        <b/>
        <sz val="10"/>
        <rFont val="Arial"/>
        <family val="2"/>
      </rPr>
      <t>=</t>
    </r>
  </si>
  <si>
    <t>Einheit</t>
  </si>
  <si>
    <t>-</t>
  </si>
  <si>
    <t>s</t>
  </si>
  <si>
    <t>1/s</t>
  </si>
  <si>
    <t>Hilfsrechnungen:</t>
  </si>
  <si>
    <t>zu u(y)</t>
  </si>
  <si>
    <t>+/- abs.</t>
  </si>
  <si>
    <t>+/- %</t>
  </si>
  <si>
    <t>Bq</t>
  </si>
  <si>
    <t>zu c0</t>
  </si>
  <si>
    <t>zu y^</t>
  </si>
  <si>
    <t>zu u(y^)</t>
  </si>
  <si>
    <t>Richtwert/Grenzwert</t>
  </si>
  <si>
    <t>Hilfen</t>
  </si>
  <si>
    <t>f</t>
  </si>
  <si>
    <t>Primäres Messergebnis</t>
  </si>
  <si>
    <t>Standardunsicherheit zu y</t>
  </si>
  <si>
    <t>y&gt;y* ?</t>
  </si>
  <si>
    <t>Messeffekt erkannt?</t>
  </si>
  <si>
    <t>Messverfahren für Messzweck geeignet?</t>
  </si>
  <si>
    <t>yr  [y#]</t>
  </si>
  <si>
    <t>y# ≤ yr ?</t>
  </si>
  <si>
    <t>Oberer Vertrauensgrenze</t>
  </si>
  <si>
    <t>Bester Schätzwert</t>
  </si>
  <si>
    <t>Standardunsicherheit zu y^</t>
  </si>
  <si>
    <t xml:space="preserve">erweiterter Kalibrierungsfaktor w </t>
  </si>
  <si>
    <t>g</t>
  </si>
  <si>
    <r>
      <t>m</t>
    </r>
    <r>
      <rPr>
        <vertAlign val="superscript"/>
        <sz val="10"/>
        <rFont val="Arial"/>
        <family val="2"/>
      </rPr>
      <t>3</t>
    </r>
  </si>
  <si>
    <r>
      <t>Bq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s</t>
    </r>
  </si>
  <si>
    <t>Bq/g</t>
  </si>
  <si>
    <r>
      <t>x</t>
    </r>
    <r>
      <rPr>
        <vertAlign val="subscript"/>
        <sz val="10"/>
        <rFont val="Arial"/>
        <family val="2"/>
      </rPr>
      <t>3</t>
    </r>
  </si>
  <si>
    <r>
      <t>x</t>
    </r>
    <r>
      <rPr>
        <vertAlign val="subscript"/>
        <sz val="10"/>
        <rFont val="Arial"/>
        <family val="2"/>
      </rPr>
      <t>4</t>
    </r>
  </si>
  <si>
    <r>
      <t>f</t>
    </r>
    <r>
      <rPr>
        <vertAlign val="subscript"/>
        <sz val="10"/>
        <rFont val="Arial"/>
        <family val="2"/>
      </rPr>
      <t>1</t>
    </r>
  </si>
  <si>
    <r>
      <t>f</t>
    </r>
    <r>
      <rPr>
        <vertAlign val="subscript"/>
        <sz val="10"/>
        <rFont val="Arial"/>
        <family val="2"/>
      </rPr>
      <t>2</t>
    </r>
  </si>
  <si>
    <r>
      <t>f</t>
    </r>
    <r>
      <rPr>
        <vertAlign val="subscript"/>
        <sz val="10"/>
        <rFont val="Arial"/>
        <family val="2"/>
      </rPr>
      <t>3</t>
    </r>
  </si>
  <si>
    <r>
      <t>f</t>
    </r>
    <r>
      <rPr>
        <vertAlign val="subscript"/>
        <sz val="10"/>
        <rFont val="Arial"/>
        <family val="2"/>
      </rPr>
      <t>4</t>
    </r>
  </si>
  <si>
    <r>
      <t>f</t>
    </r>
    <r>
      <rPr>
        <vertAlign val="subscript"/>
        <sz val="10"/>
        <rFont val="Arial"/>
        <family val="2"/>
      </rPr>
      <t>5</t>
    </r>
  </si>
  <si>
    <r>
      <t>f</t>
    </r>
    <r>
      <rPr>
        <vertAlign val="subscript"/>
        <sz val="10"/>
        <rFont val="Arial"/>
        <family val="2"/>
      </rPr>
      <t>6</t>
    </r>
  </si>
  <si>
    <r>
      <t>m</t>
    </r>
    <r>
      <rPr>
        <vertAlign val="subscript"/>
        <sz val="10"/>
        <rFont val="Arial"/>
        <family val="2"/>
      </rPr>
      <t>BE</t>
    </r>
  </si>
  <si>
    <r>
      <t>m</t>
    </r>
    <r>
      <rPr>
        <vertAlign val="subscript"/>
        <sz val="10"/>
        <rFont val="Arial"/>
        <family val="2"/>
      </rPr>
      <t>ME</t>
    </r>
  </si>
  <si>
    <r>
      <t>m</t>
    </r>
    <r>
      <rPr>
        <vertAlign val="subscript"/>
        <sz val="10"/>
        <rFont val="Arial"/>
        <family val="2"/>
      </rPr>
      <t>BG</t>
    </r>
  </si>
  <si>
    <r>
      <t>m</t>
    </r>
    <r>
      <rPr>
        <vertAlign val="subscript"/>
        <sz val="10"/>
        <rFont val="Arial"/>
        <family val="2"/>
      </rPr>
      <t>MG</t>
    </r>
  </si>
  <si>
    <r>
      <t>x</t>
    </r>
    <r>
      <rPr>
        <vertAlign val="subscript"/>
        <sz val="10"/>
        <rFont val="Arial"/>
        <family val="2"/>
      </rPr>
      <t>7</t>
    </r>
  </si>
  <si>
    <r>
      <t>n</t>
    </r>
    <r>
      <rPr>
        <vertAlign val="subscript"/>
        <sz val="10"/>
        <rFont val="Arial"/>
        <family val="2"/>
      </rPr>
      <t>St</t>
    </r>
  </si>
  <si>
    <r>
      <t>t</t>
    </r>
    <r>
      <rPr>
        <vertAlign val="subscript"/>
        <sz val="10"/>
        <rFont val="Arial"/>
        <family val="2"/>
      </rPr>
      <t>St</t>
    </r>
  </si>
  <si>
    <r>
      <t>y</t>
    </r>
    <r>
      <rPr>
        <vertAlign val="subscript"/>
        <sz val="10"/>
        <rFont val="Arial"/>
        <family val="2"/>
      </rPr>
      <t>St</t>
    </r>
  </si>
  <si>
    <r>
      <t>m</t>
    </r>
    <r>
      <rPr>
        <vertAlign val="subscript"/>
        <sz val="10"/>
        <rFont val="Arial"/>
        <family val="2"/>
      </rPr>
      <t>St</t>
    </r>
  </si>
  <si>
    <r>
      <t>x</t>
    </r>
    <r>
      <rPr>
        <vertAlign val="subscript"/>
        <sz val="10"/>
        <rFont val="Arial"/>
        <family val="2"/>
      </rPr>
      <t>13</t>
    </r>
  </si>
  <si>
    <r>
      <t>x</t>
    </r>
    <r>
      <rPr>
        <vertAlign val="subscript"/>
        <sz val="10"/>
        <rFont val="Arial"/>
        <family val="2"/>
      </rPr>
      <t>14</t>
    </r>
  </si>
  <si>
    <r>
      <t>x</t>
    </r>
    <r>
      <rPr>
        <vertAlign val="subscript"/>
        <sz val="10"/>
        <rFont val="Arial"/>
        <family val="2"/>
      </rPr>
      <t>15</t>
    </r>
  </si>
  <si>
    <r>
      <t>u(x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>)</t>
    </r>
  </si>
  <si>
    <r>
      <t>x</t>
    </r>
    <r>
      <rPr>
        <b/>
        <vertAlign val="subscript"/>
        <sz val="10"/>
        <rFont val="Arial"/>
        <family val="2"/>
      </rPr>
      <t>i</t>
    </r>
  </si>
  <si>
    <r>
      <t>u</t>
    </r>
    <r>
      <rPr>
        <b/>
        <vertAlign val="subscript"/>
        <sz val="10"/>
        <rFont val="Arial"/>
        <family val="2"/>
      </rPr>
      <t xml:space="preserve"> rel</t>
    </r>
    <r>
      <rPr>
        <b/>
        <sz val="10"/>
        <rFont val="Arial"/>
        <family val="2"/>
      </rPr>
      <t>(x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>)</t>
    </r>
  </si>
  <si>
    <r>
      <t>x</t>
    </r>
    <r>
      <rPr>
        <vertAlign val="subscript"/>
        <sz val="10"/>
        <color rgb="FFFF0000"/>
        <rFont val="Arial"/>
        <family val="2"/>
      </rPr>
      <t>5</t>
    </r>
    <r>
      <rPr>
        <sz val="10"/>
        <color rgb="FFFF0000"/>
        <rFont val="Arial"/>
        <family val="2"/>
      </rPr>
      <t>*</t>
    </r>
  </si>
  <si>
    <r>
      <t>x</t>
    </r>
    <r>
      <rPr>
        <vertAlign val="subscript"/>
        <sz val="10"/>
        <color rgb="FFFF0000"/>
        <rFont val="Arial"/>
        <family val="2"/>
      </rPr>
      <t>6</t>
    </r>
    <r>
      <rPr>
        <sz val="10"/>
        <color rgb="FFFF0000"/>
        <rFont val="Arial"/>
        <family val="2"/>
      </rPr>
      <t>*</t>
    </r>
  </si>
  <si>
    <r>
      <t>*: x</t>
    </r>
    <r>
      <rPr>
        <vertAlign val="subscript"/>
        <sz val="8"/>
        <rFont val="Arial"/>
        <family val="2"/>
      </rPr>
      <t>5</t>
    </r>
    <r>
      <rPr>
        <sz val="8"/>
        <rFont val="Arial"/>
        <family val="2"/>
      </rPr>
      <t xml:space="preserve"> und x</t>
    </r>
    <r>
      <rPr>
        <vertAlign val="subscript"/>
        <sz val="8"/>
        <rFont val="Arial"/>
        <family val="2"/>
      </rPr>
      <t>6</t>
    </r>
    <r>
      <rPr>
        <sz val="8"/>
        <rFont val="Arial"/>
        <family val="2"/>
      </rPr>
      <t xml:space="preserve"> gehen über ihre Formeln in die Gleichung für w ein, so dass in diesem Beispiel die Werte auf 1 bzw. 0 gesetzt sind.</t>
    </r>
  </si>
  <si>
    <r>
      <t xml:space="preserve">u </t>
    </r>
    <r>
      <rPr>
        <b/>
        <vertAlign val="subscript"/>
        <sz val="10"/>
        <rFont val="Arial"/>
        <family val="2"/>
      </rPr>
      <t>rel</t>
    </r>
    <r>
      <rPr>
        <b/>
        <sz val="10"/>
        <rFont val="Arial"/>
        <family val="2"/>
      </rPr>
      <t>(x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>)</t>
    </r>
  </si>
  <si>
    <r>
      <t>u</t>
    </r>
    <r>
      <rPr>
        <vertAlign val="subscript"/>
        <sz val="10"/>
        <rFont val="Arial"/>
        <family val="2"/>
      </rPr>
      <t>rel</t>
    </r>
    <r>
      <rPr>
        <sz val="10"/>
        <rFont val="Arial"/>
      </rPr>
      <t>(y)</t>
    </r>
  </si>
  <si>
    <t>u(w)</t>
  </si>
  <si>
    <r>
      <t>u</t>
    </r>
    <r>
      <rPr>
        <vertAlign val="subscript"/>
        <sz val="10"/>
        <rFont val="Arial"/>
        <family val="2"/>
      </rPr>
      <t>rel</t>
    </r>
    <r>
      <rPr>
        <sz val="10"/>
        <rFont val="Arial"/>
      </rPr>
      <t>(w)</t>
    </r>
  </si>
  <si>
    <t>Messunsicherheit/Fehlerfortpflanzung DIN ISO 11929</t>
  </si>
  <si>
    <t xml:space="preserve">Beispielrechnung für Kohlenstoff-14 in der Fortluft kerntechnischer Anlagen </t>
  </si>
  <si>
    <t>Ja</t>
  </si>
  <si>
    <t>Aktivität y</t>
  </si>
  <si>
    <t xml:space="preserve"> (siehe auch Seite 42 ff des Berichtes KTA-GS-82)</t>
  </si>
  <si>
    <t>Gesamtergebnis y mit Messunsicherheit u(y)</t>
  </si>
  <si>
    <r>
      <t>t</t>
    </r>
    <r>
      <rPr>
        <vertAlign val="subscript"/>
        <sz val="10"/>
        <rFont val="Arial"/>
        <family val="2"/>
      </rPr>
      <t>g</t>
    </r>
  </si>
  <si>
    <r>
      <t>n</t>
    </r>
    <r>
      <rPr>
        <vertAlign val="subscript"/>
        <sz val="10"/>
        <rFont val="Arial"/>
        <family val="2"/>
      </rPr>
      <t>0</t>
    </r>
  </si>
  <si>
    <r>
      <t xml:space="preserve"> t</t>
    </r>
    <r>
      <rPr>
        <vertAlign val="subscript"/>
        <sz val="10"/>
        <rFont val="Arial"/>
        <family val="2"/>
      </rPr>
      <t>0</t>
    </r>
  </si>
  <si>
    <r>
      <t>n</t>
    </r>
    <r>
      <rPr>
        <vertAlign val="subscript"/>
        <sz val="10"/>
        <rFont val="Arial"/>
        <family val="2"/>
      </rPr>
      <t>g</t>
    </r>
  </si>
  <si>
    <r>
      <t>w</t>
    </r>
    <r>
      <rPr>
        <sz val="8"/>
        <rFont val="Arial"/>
        <family val="2"/>
      </rPr>
      <t xml:space="preserve"> (Berechnung siehe rechts)</t>
    </r>
  </si>
  <si>
    <t>Berechungen nach DIN ISO 11929</t>
  </si>
  <si>
    <t>Ergebnis w mit Messunsicherheit u(w)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</si>
</sst>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E+00"/>
  </numFmts>
  <fonts count="2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Symbol"/>
      <family val="1"/>
      <charset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Symbol"/>
      <family val="1"/>
      <charset val="2"/>
    </font>
    <font>
      <b/>
      <sz val="24"/>
      <name val="Arial"/>
      <family val="2"/>
    </font>
    <font>
      <b/>
      <sz val="10"/>
      <color rgb="FFFF0000"/>
      <name val="Arial"/>
      <family val="2"/>
    </font>
    <font>
      <b/>
      <strike/>
      <u/>
      <sz val="22"/>
      <color rgb="FFFF000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bscript"/>
      <sz val="10"/>
      <name val="Arial"/>
      <family val="2"/>
    </font>
    <font>
      <vertAlign val="subscript"/>
      <sz val="10"/>
      <color rgb="FFFF000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vertAlign val="subscript"/>
      <sz val="8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0" fillId="0" borderId="12" xfId="0" applyBorder="1"/>
    <xf numFmtId="0" fontId="0" fillId="0" borderId="15" xfId="0" applyBorder="1"/>
    <xf numFmtId="0" fontId="1" fillId="0" borderId="0" xfId="0" applyFont="1" applyFill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2" borderId="0" xfId="0" applyFont="1" applyFill="1" applyAlignment="1"/>
    <xf numFmtId="0" fontId="7" fillId="3" borderId="0" xfId="0" applyFont="1" applyFill="1" applyAlignment="1"/>
    <xf numFmtId="0" fontId="7" fillId="4" borderId="0" xfId="0" applyFont="1" applyFill="1"/>
    <xf numFmtId="11" fontId="0" fillId="3" borderId="0" xfId="0" applyNumberForma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4" borderId="0" xfId="0" applyFill="1"/>
    <xf numFmtId="11" fontId="0" fillId="2" borderId="0" xfId="0" applyNumberForma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4" xfId="0" quotePrefix="1" applyFont="1" applyFill="1" applyBorder="1" applyAlignment="1">
      <alignment horizontal="center"/>
    </xf>
    <xf numFmtId="0" fontId="5" fillId="2" borderId="6" xfId="0" quotePrefix="1" applyFont="1" applyFill="1" applyBorder="1" applyAlignment="1">
      <alignment horizontal="center"/>
    </xf>
    <xf numFmtId="0" fontId="0" fillId="0" borderId="0" xfId="0" applyFill="1" applyBorder="1"/>
    <xf numFmtId="10" fontId="0" fillId="0" borderId="16" xfId="1" applyNumberFormat="1" applyFont="1" applyBorder="1"/>
    <xf numFmtId="0" fontId="1" fillId="5" borderId="7" xfId="0" applyFont="1" applyFill="1" applyBorder="1" applyAlignment="1">
      <alignment horizontal="left"/>
    </xf>
    <xf numFmtId="0" fontId="0" fillId="5" borderId="1" xfId="0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3" xfId="0" applyFill="1" applyBorder="1"/>
    <xf numFmtId="0" fontId="0" fillId="5" borderId="0" xfId="0" applyFill="1" applyBorder="1"/>
    <xf numFmtId="0" fontId="5" fillId="5" borderId="0" xfId="0" applyFont="1" applyFill="1" applyBorder="1"/>
    <xf numFmtId="11" fontId="0" fillId="5" borderId="4" xfId="0" applyNumberFormat="1" applyFill="1" applyBorder="1"/>
    <xf numFmtId="0" fontId="5" fillId="5" borderId="8" xfId="0" applyFont="1" applyFill="1" applyBorder="1"/>
    <xf numFmtId="0" fontId="1" fillId="5" borderId="7" xfId="0" applyFont="1" applyFill="1" applyBorder="1"/>
    <xf numFmtId="164" fontId="0" fillId="5" borderId="0" xfId="0" applyNumberFormat="1" applyFill="1" applyBorder="1"/>
    <xf numFmtId="0" fontId="8" fillId="5" borderId="5" xfId="0" applyFont="1" applyFill="1" applyBorder="1"/>
    <xf numFmtId="0" fontId="0" fillId="5" borderId="8" xfId="0" applyFill="1" applyBorder="1"/>
    <xf numFmtId="10" fontId="0" fillId="3" borderId="0" xfId="1" applyNumberFormat="1" applyFont="1" applyFill="1" applyBorder="1" applyAlignment="1">
      <alignment horizontal="center"/>
    </xf>
    <xf numFmtId="0" fontId="0" fillId="0" borderId="13" xfId="0" applyBorder="1"/>
    <xf numFmtId="11" fontId="5" fillId="0" borderId="0" xfId="0" quotePrefix="1" applyNumberFormat="1" applyFont="1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5" borderId="0" xfId="0" applyFont="1" applyFill="1"/>
    <xf numFmtId="0" fontId="5" fillId="5" borderId="3" xfId="0" applyFont="1" applyFill="1" applyBorder="1"/>
    <xf numFmtId="0" fontId="5" fillId="5" borderId="5" xfId="0" applyFont="1" applyFill="1" applyBorder="1"/>
    <xf numFmtId="11" fontId="0" fillId="0" borderId="0" xfId="0" applyNumberFormat="1"/>
    <xf numFmtId="11" fontId="0" fillId="5" borderId="0" xfId="0" applyNumberFormat="1" applyFill="1" applyBorder="1"/>
    <xf numFmtId="11" fontId="0" fillId="5" borderId="6" xfId="0" applyNumberFormat="1" applyFill="1" applyBorder="1"/>
    <xf numFmtId="164" fontId="0" fillId="5" borderId="8" xfId="0" applyNumberFormat="1" applyFill="1" applyBorder="1"/>
    <xf numFmtId="0" fontId="1" fillId="0" borderId="0" xfId="0" applyFont="1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165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1" fillId="0" borderId="0" xfId="0" applyFont="1"/>
    <xf numFmtId="0" fontId="13" fillId="2" borderId="0" xfId="0" applyFont="1" applyFill="1" applyBorder="1" applyAlignment="1">
      <alignment horizontal="center"/>
    </xf>
    <xf numFmtId="0" fontId="13" fillId="2" borderId="0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13" fillId="2" borderId="4" xfId="0" quotePrefix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0" borderId="3" xfId="0" applyBorder="1"/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2" borderId="8" xfId="0" applyNumberFormat="1" applyFill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/>
    </xf>
    <xf numFmtId="2" fontId="0" fillId="2" borderId="0" xfId="0" applyNumberFormat="1" applyFill="1" applyAlignment="1">
      <alignment horizontal="center"/>
    </xf>
    <xf numFmtId="0" fontId="2" fillId="0" borderId="9" xfId="0" applyFont="1" applyFill="1" applyBorder="1"/>
    <xf numFmtId="0" fontId="0" fillId="0" borderId="10" xfId="0" applyFill="1" applyBorder="1"/>
    <xf numFmtId="0" fontId="0" fillId="0" borderId="12" xfId="0" applyFill="1" applyBorder="1"/>
    <xf numFmtId="0" fontId="1" fillId="0" borderId="12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1" xfId="0" applyFill="1" applyBorder="1"/>
    <xf numFmtId="0" fontId="0" fillId="0" borderId="13" xfId="0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1" fontId="0" fillId="0" borderId="13" xfId="0" applyNumberFormat="1" applyFill="1" applyBorder="1" applyAlignment="1">
      <alignment horizontal="center"/>
    </xf>
    <xf numFmtId="0" fontId="0" fillId="0" borderId="13" xfId="0" applyFill="1" applyBorder="1"/>
    <xf numFmtId="0" fontId="0" fillId="0" borderId="16" xfId="0" applyFill="1" applyBorder="1"/>
    <xf numFmtId="0" fontId="5" fillId="4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7" fillId="0" borderId="14" xfId="0" applyFont="1" applyBorder="1" applyAlignment="1">
      <alignment vertical="top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0" fillId="0" borderId="15" xfId="0" applyBorder="1" applyAlignment="1">
      <alignment horizontal="center" vertical="top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11" Type="http://schemas.openxmlformats.org/officeDocument/2006/relationships/image" Target="../media/image11.wmf"/><Relationship Id="rId5" Type="http://schemas.openxmlformats.org/officeDocument/2006/relationships/image" Target="../media/image5.emf"/><Relationship Id="rId15" Type="http://schemas.openxmlformats.org/officeDocument/2006/relationships/image" Target="../media/image1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emf"/><Relationship Id="rId14" Type="http://schemas.openxmlformats.org/officeDocument/2006/relationships/image" Target="../media/image1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5</xdr:row>
      <xdr:rowOff>0</xdr:rowOff>
    </xdr:from>
    <xdr:to>
      <xdr:col>13</xdr:col>
      <xdr:colOff>11907</xdr:colOff>
      <xdr:row>12</xdr:row>
      <xdr:rowOff>165452</xdr:rowOff>
    </xdr:to>
    <xdr:sp macro="" textlink="">
      <xdr:nvSpPr>
        <xdr:cNvPr id="21" name="Textfeld 20"/>
        <xdr:cNvSpPr txBox="1"/>
      </xdr:nvSpPr>
      <xdr:spPr>
        <a:xfrm>
          <a:off x="8322470" y="1131094"/>
          <a:ext cx="5262562" cy="133226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</xdr:col>
      <xdr:colOff>6803</xdr:colOff>
      <xdr:row>5</xdr:row>
      <xdr:rowOff>1236</xdr:rowOff>
    </xdr:from>
    <xdr:to>
      <xdr:col>6</xdr:col>
      <xdr:colOff>6186</xdr:colOff>
      <xdr:row>13</xdr:row>
      <xdr:rowOff>0</xdr:rowOff>
    </xdr:to>
    <xdr:sp macro="" textlink="">
      <xdr:nvSpPr>
        <xdr:cNvPr id="3" name="Textfeld 2"/>
        <xdr:cNvSpPr txBox="1"/>
      </xdr:nvSpPr>
      <xdr:spPr>
        <a:xfrm>
          <a:off x="1052079" y="1058882"/>
          <a:ext cx="5695828" cy="12852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5</xdr:row>
          <xdr:rowOff>133350</xdr:rowOff>
        </xdr:from>
        <xdr:to>
          <xdr:col>3</xdr:col>
          <xdr:colOff>323850</xdr:colOff>
          <xdr:row>8</xdr:row>
          <xdr:rowOff>85725</xdr:rowOff>
        </xdr:to>
        <xdr:sp macro="" textlink="">
          <xdr:nvSpPr>
            <xdr:cNvPr id="30733" name="Object 13" hidden="1">
              <a:extLst>
                <a:ext uri="{63B3BB69-23CF-44E3-9099-C40C66FF867C}">
                  <a14:compatExt spid="_x0000_s3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9</xdr:row>
          <xdr:rowOff>9525</xdr:rowOff>
        </xdr:from>
        <xdr:to>
          <xdr:col>3</xdr:col>
          <xdr:colOff>676275</xdr:colOff>
          <xdr:row>12</xdr:row>
          <xdr:rowOff>85725</xdr:rowOff>
        </xdr:to>
        <xdr:sp macro="" textlink="">
          <xdr:nvSpPr>
            <xdr:cNvPr id="30734" name="Object 14" hidden="1">
              <a:extLst>
                <a:ext uri="{63B3BB69-23CF-44E3-9099-C40C66FF867C}">
                  <a14:compatExt spid="_x0000_s30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9</xdr:row>
          <xdr:rowOff>104775</xdr:rowOff>
        </xdr:from>
        <xdr:to>
          <xdr:col>5</xdr:col>
          <xdr:colOff>428625</xdr:colOff>
          <xdr:row>12</xdr:row>
          <xdr:rowOff>28575</xdr:rowOff>
        </xdr:to>
        <xdr:sp macro="" textlink="">
          <xdr:nvSpPr>
            <xdr:cNvPr id="30735" name="Object 15" hidden="1">
              <a:extLst>
                <a:ext uri="{63B3BB69-23CF-44E3-9099-C40C66FF867C}">
                  <a14:compatExt spid="_x0000_s30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6796</xdr:colOff>
      <xdr:row>52</xdr:row>
      <xdr:rowOff>108857</xdr:rowOff>
    </xdr:from>
    <xdr:to>
      <xdr:col>8</xdr:col>
      <xdr:colOff>0</xdr:colOff>
      <xdr:row>61</xdr:row>
      <xdr:rowOff>154781</xdr:rowOff>
    </xdr:to>
    <xdr:sp macro="" textlink="">
      <xdr:nvSpPr>
        <xdr:cNvPr id="4" name="Textfeld 3"/>
        <xdr:cNvSpPr txBox="1"/>
      </xdr:nvSpPr>
      <xdr:spPr>
        <a:xfrm>
          <a:off x="1054546" y="9181420"/>
          <a:ext cx="7267923" cy="15461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52</xdr:row>
          <xdr:rowOff>57150</xdr:rowOff>
        </xdr:from>
        <xdr:to>
          <xdr:col>2</xdr:col>
          <xdr:colOff>1066800</xdr:colOff>
          <xdr:row>57</xdr:row>
          <xdr:rowOff>47625</xdr:rowOff>
        </xdr:to>
        <xdr:sp macro="" textlink="">
          <xdr:nvSpPr>
            <xdr:cNvPr id="30736" name="Object 16" hidden="1">
              <a:extLst>
                <a:ext uri="{63B3BB69-23CF-44E3-9099-C40C66FF867C}">
                  <a14:compatExt spid="_x0000_s30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56</xdr:row>
          <xdr:rowOff>38100</xdr:rowOff>
        </xdr:from>
        <xdr:to>
          <xdr:col>1</xdr:col>
          <xdr:colOff>590550</xdr:colOff>
          <xdr:row>58</xdr:row>
          <xdr:rowOff>104775</xdr:rowOff>
        </xdr:to>
        <xdr:sp macro="" textlink="">
          <xdr:nvSpPr>
            <xdr:cNvPr id="30737" name="Object 17" hidden="1">
              <a:extLst>
                <a:ext uri="{63B3BB69-23CF-44E3-9099-C40C66FF867C}">
                  <a14:compatExt spid="_x0000_s30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58</xdr:row>
          <xdr:rowOff>57150</xdr:rowOff>
        </xdr:from>
        <xdr:to>
          <xdr:col>1</xdr:col>
          <xdr:colOff>1371600</xdr:colOff>
          <xdr:row>61</xdr:row>
          <xdr:rowOff>85725</xdr:rowOff>
        </xdr:to>
        <xdr:sp macro="" textlink="">
          <xdr:nvSpPr>
            <xdr:cNvPr id="30738" name="Object 18" hidden="1">
              <a:extLst>
                <a:ext uri="{63B3BB69-23CF-44E3-9099-C40C66FF867C}">
                  <a14:compatExt spid="_x0000_s30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53</xdr:row>
          <xdr:rowOff>47625</xdr:rowOff>
        </xdr:from>
        <xdr:to>
          <xdr:col>4</xdr:col>
          <xdr:colOff>152400</xdr:colOff>
          <xdr:row>54</xdr:row>
          <xdr:rowOff>123825</xdr:rowOff>
        </xdr:to>
        <xdr:sp macro="" textlink="">
          <xdr:nvSpPr>
            <xdr:cNvPr id="30739" name="Object 19" hidden="1">
              <a:extLst>
                <a:ext uri="{63B3BB69-23CF-44E3-9099-C40C66FF867C}">
                  <a14:compatExt spid="_x0000_s30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304800</xdr:colOff>
          <xdr:row>55</xdr:row>
          <xdr:rowOff>104775</xdr:rowOff>
        </xdr:from>
        <xdr:to>
          <xdr:col>4</xdr:col>
          <xdr:colOff>523875</xdr:colOff>
          <xdr:row>58</xdr:row>
          <xdr:rowOff>38100</xdr:rowOff>
        </xdr:to>
        <xdr:sp macro="" textlink="">
          <xdr:nvSpPr>
            <xdr:cNvPr id="30740" name="Object 20" hidden="1">
              <a:extLst>
                <a:ext uri="{63B3BB69-23CF-44E3-9099-C40C66FF867C}">
                  <a14:compatExt spid="_x0000_s30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59</xdr:row>
          <xdr:rowOff>19050</xdr:rowOff>
        </xdr:from>
        <xdr:to>
          <xdr:col>4</xdr:col>
          <xdr:colOff>28575</xdr:colOff>
          <xdr:row>60</xdr:row>
          <xdr:rowOff>85725</xdr:rowOff>
        </xdr:to>
        <xdr:sp macro="" textlink="">
          <xdr:nvSpPr>
            <xdr:cNvPr id="30741" name="Object 21" hidden="1">
              <a:extLst>
                <a:ext uri="{63B3BB69-23CF-44E3-9099-C40C66FF867C}">
                  <a14:compatExt spid="_x0000_s30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342900</xdr:colOff>
          <xdr:row>53</xdr:row>
          <xdr:rowOff>19050</xdr:rowOff>
        </xdr:from>
        <xdr:to>
          <xdr:col>7</xdr:col>
          <xdr:colOff>428625</xdr:colOff>
          <xdr:row>56</xdr:row>
          <xdr:rowOff>152400</xdr:rowOff>
        </xdr:to>
        <xdr:sp macro="" textlink="">
          <xdr:nvSpPr>
            <xdr:cNvPr id="30742" name="Object 22" hidden="1">
              <a:extLst>
                <a:ext uri="{63B3BB69-23CF-44E3-9099-C40C66FF867C}">
                  <a14:compatExt spid="_x0000_s30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57</xdr:row>
          <xdr:rowOff>142875</xdr:rowOff>
        </xdr:from>
        <xdr:to>
          <xdr:col>7</xdr:col>
          <xdr:colOff>638175</xdr:colOff>
          <xdr:row>59</xdr:row>
          <xdr:rowOff>85725</xdr:rowOff>
        </xdr:to>
        <xdr:sp macro="" textlink="">
          <xdr:nvSpPr>
            <xdr:cNvPr id="30743" name="Object 23" hidden="1">
              <a:extLst>
                <a:ext uri="{63B3BB69-23CF-44E3-9099-C40C66FF867C}">
                  <a14:compatExt spid="_x0000_s30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285750</xdr:colOff>
          <xdr:row>5</xdr:row>
          <xdr:rowOff>133350</xdr:rowOff>
        </xdr:from>
        <xdr:to>
          <xdr:col>9</xdr:col>
          <xdr:colOff>85725</xdr:colOff>
          <xdr:row>8</xdr:row>
          <xdr:rowOff>19050</xdr:rowOff>
        </xdr:to>
        <xdr:sp macro="" textlink="">
          <xdr:nvSpPr>
            <xdr:cNvPr id="30744" name="Object 24" hidden="1">
              <a:extLst>
                <a:ext uri="{63B3BB69-23CF-44E3-9099-C40C66FF867C}">
                  <a14:compatExt spid="_x0000_s30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228600</xdr:colOff>
          <xdr:row>9</xdr:row>
          <xdr:rowOff>85725</xdr:rowOff>
        </xdr:from>
        <xdr:to>
          <xdr:col>9</xdr:col>
          <xdr:colOff>323850</xdr:colOff>
          <xdr:row>11</xdr:row>
          <xdr:rowOff>133350</xdr:rowOff>
        </xdr:to>
        <xdr:sp macro="" textlink="">
          <xdr:nvSpPr>
            <xdr:cNvPr id="30745" name="Object 25" hidden="1">
              <a:extLst>
                <a:ext uri="{63B3BB69-23CF-44E3-9099-C40C66FF867C}">
                  <a14:compatExt spid="_x0000_s30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609600</xdr:colOff>
          <xdr:row>8</xdr:row>
          <xdr:rowOff>28575</xdr:rowOff>
        </xdr:from>
        <xdr:to>
          <xdr:col>11</xdr:col>
          <xdr:colOff>333375</xdr:colOff>
          <xdr:row>11</xdr:row>
          <xdr:rowOff>123825</xdr:rowOff>
        </xdr:to>
        <xdr:sp macro="" textlink="">
          <xdr:nvSpPr>
            <xdr:cNvPr id="30746" name="Object 26" hidden="1">
              <a:extLst>
                <a:ext uri="{63B3BB69-23CF-44E3-9099-C40C66FF867C}">
                  <a14:compatExt spid="_x0000_s30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561975</xdr:colOff>
          <xdr:row>8</xdr:row>
          <xdr:rowOff>142875</xdr:rowOff>
        </xdr:from>
        <xdr:to>
          <xdr:col>12</xdr:col>
          <xdr:colOff>866775</xdr:colOff>
          <xdr:row>11</xdr:row>
          <xdr:rowOff>114300</xdr:rowOff>
        </xdr:to>
        <xdr:sp macro="" textlink="">
          <xdr:nvSpPr>
            <xdr:cNvPr id="30747" name="Object 27" hidden="1">
              <a:extLst>
                <a:ext uri="{63B3BB69-23CF-44E3-9099-C40C66FF867C}">
                  <a14:compatExt spid="_x0000_s30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5" Type="http://schemas.openxmlformats.org/officeDocument/2006/relationships/image" Target="../media/image11.wmf"/><Relationship Id="rId33" Type="http://schemas.openxmlformats.org/officeDocument/2006/relationships/image" Target="../media/image15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w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5.bin"/><Relationship Id="rId5" Type="http://schemas.openxmlformats.org/officeDocument/2006/relationships/image" Target="../media/image1.wmf"/><Relationship Id="rId15" Type="http://schemas.openxmlformats.org/officeDocument/2006/relationships/image" Target="../media/image6.emf"/><Relationship Id="rId23" Type="http://schemas.openxmlformats.org/officeDocument/2006/relationships/image" Target="../media/image10.w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31" Type="http://schemas.openxmlformats.org/officeDocument/2006/relationships/image" Target="../media/image14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w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12"/>
  <sheetViews>
    <sheetView tabSelected="1" zoomScale="130" zoomScaleNormal="130" workbookViewId="0">
      <selection activeCell="D73" sqref="D73"/>
    </sheetView>
  </sheetViews>
  <sheetFormatPr baseColWidth="10" defaultRowHeight="12.75" x14ac:dyDescent="0.2"/>
  <cols>
    <col min="1" max="1" width="4.28515625" customWidth="1"/>
    <col min="2" max="2" width="26" customWidth="1"/>
    <col min="3" max="3" width="24.7109375" bestFit="1" customWidth="1"/>
    <col min="4" max="4" width="20" customWidth="1"/>
    <col min="5" max="5" width="15.28515625" customWidth="1"/>
    <col min="6" max="6" width="14" customWidth="1"/>
    <col min="9" max="9" width="17.5703125" customWidth="1"/>
    <col min="10" max="10" width="20.140625" customWidth="1"/>
    <col min="11" max="11" width="15.5703125" customWidth="1"/>
    <col min="12" max="12" width="16.140625" customWidth="1"/>
    <col min="13" max="13" width="17.28515625" customWidth="1"/>
    <col min="14" max="14" width="13.7109375" customWidth="1"/>
  </cols>
  <sheetData>
    <row r="1" spans="1:18" x14ac:dyDescent="0.2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30" x14ac:dyDescent="0.4">
      <c r="A2" s="2"/>
      <c r="B2" s="87" t="s">
        <v>90</v>
      </c>
    </row>
    <row r="3" spans="1:18" s="108" customFormat="1" ht="18" x14ac:dyDescent="0.25">
      <c r="A3" s="107"/>
      <c r="B3" s="108" t="s">
        <v>91</v>
      </c>
    </row>
    <row r="4" spans="1:18" x14ac:dyDescent="0.2">
      <c r="A4" s="2"/>
      <c r="B4" t="s">
        <v>94</v>
      </c>
      <c r="P4" s="3"/>
      <c r="Q4" s="3"/>
      <c r="R4" s="3"/>
    </row>
    <row r="5" spans="1:18" ht="27.75" x14ac:dyDescent="0.4">
      <c r="A5" s="2"/>
      <c r="B5" s="1" t="s">
        <v>93</v>
      </c>
      <c r="C5" s="73"/>
      <c r="H5" s="3"/>
      <c r="I5" s="1" t="s">
        <v>55</v>
      </c>
      <c r="K5" s="3"/>
      <c r="L5" s="3"/>
      <c r="M5" s="3"/>
      <c r="N5" s="3"/>
      <c r="P5" s="3"/>
      <c r="Q5" s="3"/>
      <c r="R5" s="3"/>
    </row>
    <row r="6" spans="1:18" x14ac:dyDescent="0.2">
      <c r="A6" s="3"/>
      <c r="K6" s="3"/>
      <c r="L6" s="3"/>
      <c r="M6" s="3"/>
      <c r="N6" s="3"/>
      <c r="P6" s="3"/>
      <c r="Q6" s="3"/>
      <c r="R6" s="3"/>
    </row>
    <row r="7" spans="1:18" x14ac:dyDescent="0.2">
      <c r="E7" s="17"/>
      <c r="F7" s="4"/>
      <c r="G7" s="4"/>
      <c r="K7" s="3"/>
      <c r="L7" s="3"/>
      <c r="M7" s="3"/>
      <c r="N7" s="68"/>
      <c r="P7" s="3"/>
      <c r="Q7" s="3"/>
      <c r="R7" s="3"/>
    </row>
    <row r="8" spans="1:18" x14ac:dyDescent="0.2">
      <c r="K8" s="3"/>
      <c r="L8" s="3"/>
      <c r="M8" s="3"/>
      <c r="N8" s="69"/>
      <c r="P8" s="3"/>
      <c r="Q8" s="3"/>
      <c r="R8" s="3"/>
    </row>
    <row r="9" spans="1:18" x14ac:dyDescent="0.2">
      <c r="K9" s="3"/>
      <c r="L9" s="3"/>
      <c r="M9" s="3"/>
      <c r="N9" s="69"/>
      <c r="P9" s="3"/>
      <c r="Q9" s="3"/>
      <c r="R9" s="3"/>
    </row>
    <row r="10" spans="1:18" x14ac:dyDescent="0.2">
      <c r="K10" s="3"/>
      <c r="L10" s="3"/>
      <c r="M10" s="3"/>
      <c r="N10" s="69"/>
      <c r="Q10" s="3"/>
      <c r="R10" s="3"/>
    </row>
    <row r="11" spans="1:18" x14ac:dyDescent="0.2">
      <c r="K11" s="3"/>
      <c r="L11" s="3"/>
      <c r="M11" s="3"/>
      <c r="N11" s="69"/>
      <c r="P11" s="3"/>
      <c r="Q11" s="3"/>
      <c r="R11" s="3"/>
    </row>
    <row r="12" spans="1:18" x14ac:dyDescent="0.2">
      <c r="K12" s="3"/>
      <c r="L12" s="3"/>
      <c r="M12" s="3"/>
      <c r="N12" s="69"/>
      <c r="Q12" s="3"/>
      <c r="R12" s="3"/>
    </row>
    <row r="13" spans="1:18" x14ac:dyDescent="0.2">
      <c r="K13" s="3"/>
      <c r="L13" s="3"/>
      <c r="M13" s="3"/>
      <c r="N13" s="69"/>
      <c r="P13" s="3"/>
      <c r="Q13" s="3"/>
      <c r="R13" s="3"/>
    </row>
    <row r="14" spans="1:18" x14ac:dyDescent="0.2">
      <c r="H14" s="3"/>
      <c r="I14" s="3"/>
      <c r="J14" s="3"/>
      <c r="K14" s="3"/>
      <c r="L14" s="3"/>
      <c r="M14" s="3"/>
      <c r="P14" s="3"/>
      <c r="Q14" s="3"/>
      <c r="R14" s="3"/>
    </row>
    <row r="15" spans="1:18" ht="15" x14ac:dyDescent="0.2">
      <c r="B15" s="26" t="s">
        <v>11</v>
      </c>
      <c r="C15" s="27" t="s">
        <v>12</v>
      </c>
      <c r="D15" s="28" t="s">
        <v>0</v>
      </c>
      <c r="E15" s="59" t="s">
        <v>43</v>
      </c>
      <c r="H15" s="7"/>
      <c r="I15" s="13" t="s">
        <v>0</v>
      </c>
      <c r="J15" s="5" t="s">
        <v>1</v>
      </c>
      <c r="K15" s="5" t="s">
        <v>2</v>
      </c>
      <c r="L15" s="5" t="s">
        <v>6</v>
      </c>
      <c r="M15" s="6" t="s">
        <v>30</v>
      </c>
    </row>
    <row r="16" spans="1:18" x14ac:dyDescent="0.2">
      <c r="H16" s="7"/>
      <c r="I16" s="8" t="s">
        <v>8</v>
      </c>
      <c r="J16" s="7"/>
      <c r="K16" s="7" t="s">
        <v>3</v>
      </c>
      <c r="L16" s="7" t="s">
        <v>3</v>
      </c>
      <c r="M16" s="35"/>
    </row>
    <row r="17" spans="1:18" x14ac:dyDescent="0.2">
      <c r="B17" s="13" t="s">
        <v>0</v>
      </c>
      <c r="C17" s="5" t="s">
        <v>1</v>
      </c>
      <c r="D17" s="5" t="s">
        <v>2</v>
      </c>
      <c r="E17" s="5" t="s">
        <v>6</v>
      </c>
      <c r="F17" s="6" t="s">
        <v>30</v>
      </c>
      <c r="H17" s="7"/>
      <c r="I17" s="79"/>
      <c r="J17" s="7"/>
      <c r="K17" s="7" t="s">
        <v>4</v>
      </c>
      <c r="L17" s="7" t="s">
        <v>4</v>
      </c>
      <c r="M17" s="35"/>
    </row>
    <row r="18" spans="1:18" ht="14.25" x14ac:dyDescent="0.25">
      <c r="B18" s="8" t="s">
        <v>8</v>
      </c>
      <c r="C18" s="7"/>
      <c r="D18" s="7" t="s">
        <v>3</v>
      </c>
      <c r="E18" s="7" t="s">
        <v>3</v>
      </c>
      <c r="F18" s="35"/>
      <c r="H18" s="7"/>
      <c r="I18" s="79"/>
      <c r="J18" s="7" t="s">
        <v>81</v>
      </c>
      <c r="K18" s="7" t="s">
        <v>80</v>
      </c>
      <c r="L18" s="7" t="s">
        <v>82</v>
      </c>
      <c r="M18" s="35"/>
    </row>
    <row r="19" spans="1:18" ht="14.25" x14ac:dyDescent="0.2">
      <c r="B19" s="79"/>
      <c r="C19" s="7"/>
      <c r="D19" s="7" t="s">
        <v>4</v>
      </c>
      <c r="E19" s="7" t="s">
        <v>4</v>
      </c>
      <c r="F19" s="35"/>
      <c r="H19" s="7"/>
      <c r="I19" s="80" t="s">
        <v>44</v>
      </c>
      <c r="J19" s="32">
        <v>1500000000</v>
      </c>
      <c r="K19" s="70">
        <f>0.05*J19</f>
        <v>75000000</v>
      </c>
      <c r="L19" s="33">
        <f>K19/J19</f>
        <v>0.05</v>
      </c>
      <c r="M19" s="36" t="s">
        <v>57</v>
      </c>
      <c r="N19" s="4"/>
    </row>
    <row r="20" spans="1:18" ht="15.75" x14ac:dyDescent="0.3">
      <c r="B20" s="79"/>
      <c r="C20" s="7" t="s">
        <v>81</v>
      </c>
      <c r="D20" s="7" t="s">
        <v>80</v>
      </c>
      <c r="E20" s="7" t="s">
        <v>86</v>
      </c>
      <c r="F20" s="35"/>
      <c r="H20" s="7"/>
      <c r="I20" s="80" t="s">
        <v>68</v>
      </c>
      <c r="J20" s="24">
        <v>1</v>
      </c>
      <c r="K20" s="71">
        <v>0.01</v>
      </c>
      <c r="L20" s="33">
        <f t="shared" ref="L20:L34" si="0">K20/J20</f>
        <v>0.01</v>
      </c>
      <c r="M20" s="36" t="s">
        <v>56</v>
      </c>
      <c r="N20" s="4"/>
    </row>
    <row r="21" spans="1:18" ht="15.75" x14ac:dyDescent="0.3">
      <c r="B21" s="80" t="s">
        <v>99</v>
      </c>
      <c r="C21" s="22">
        <v>17366</v>
      </c>
      <c r="D21" s="12">
        <f>SQRT(C21)</f>
        <v>131.78011989674314</v>
      </c>
      <c r="E21" s="33">
        <f>D21/C21</f>
        <v>7.5883980131718955E-3</v>
      </c>
      <c r="F21" s="36" t="s">
        <v>31</v>
      </c>
      <c r="G21" s="62"/>
      <c r="H21" s="7"/>
      <c r="I21" s="80" t="s">
        <v>69</v>
      </c>
      <c r="J21" s="24">
        <v>172.55</v>
      </c>
      <c r="K21" s="78">
        <v>0.1</v>
      </c>
      <c r="L21" s="33">
        <f t="shared" si="0"/>
        <v>5.7954216169226315E-4</v>
      </c>
      <c r="M21" s="36" t="s">
        <v>56</v>
      </c>
    </row>
    <row r="22" spans="1:18" ht="15.75" x14ac:dyDescent="0.3">
      <c r="B22" s="80" t="s">
        <v>96</v>
      </c>
      <c r="C22" s="22">
        <v>660</v>
      </c>
      <c r="D22" s="12">
        <v>0</v>
      </c>
      <c r="E22" s="33">
        <f t="shared" ref="E22:E31" si="1">D22/C22</f>
        <v>0</v>
      </c>
      <c r="F22" s="36" t="s">
        <v>32</v>
      </c>
      <c r="H22" s="7"/>
      <c r="I22" s="80" t="s">
        <v>70</v>
      </c>
      <c r="J22" s="91">
        <v>2.3694999999999999</v>
      </c>
      <c r="K22" s="71">
        <v>0.01</v>
      </c>
      <c r="L22" s="33">
        <f t="shared" si="0"/>
        <v>4.2202996412745303E-3</v>
      </c>
      <c r="M22" s="36" t="s">
        <v>56</v>
      </c>
    </row>
    <row r="23" spans="1:18" ht="15.75" x14ac:dyDescent="0.3">
      <c r="B23" s="80" t="s">
        <v>97</v>
      </c>
      <c r="C23" s="22">
        <v>440</v>
      </c>
      <c r="D23" s="12">
        <f>SQRT(C23)</f>
        <v>20.976176963403031</v>
      </c>
      <c r="E23" s="33">
        <f t="shared" si="1"/>
        <v>4.7673129462279619E-2</v>
      </c>
      <c r="F23" s="36" t="s">
        <v>31</v>
      </c>
      <c r="H23" s="7"/>
      <c r="I23" s="80" t="s">
        <v>71</v>
      </c>
      <c r="J23" s="24">
        <v>345.6</v>
      </c>
      <c r="K23" s="78">
        <v>0.1</v>
      </c>
      <c r="L23" s="33">
        <f t="shared" si="0"/>
        <v>2.8935185185185184E-4</v>
      </c>
      <c r="M23" s="36" t="s">
        <v>56</v>
      </c>
    </row>
    <row r="24" spans="1:18" ht="15.75" x14ac:dyDescent="0.3">
      <c r="B24" s="81" t="s">
        <v>98</v>
      </c>
      <c r="C24" s="22">
        <v>3600</v>
      </c>
      <c r="D24" s="11">
        <v>0</v>
      </c>
      <c r="E24" s="33">
        <f>D24/C24</f>
        <v>0</v>
      </c>
      <c r="F24" s="105" t="s">
        <v>32</v>
      </c>
      <c r="G24" s="62"/>
      <c r="H24" s="84"/>
      <c r="I24" s="85" t="s">
        <v>83</v>
      </c>
      <c r="J24" s="74">
        <v>1</v>
      </c>
      <c r="K24" s="75">
        <v>0</v>
      </c>
      <c r="L24" s="76">
        <f t="shared" si="0"/>
        <v>0</v>
      </c>
      <c r="M24" s="77" t="s">
        <v>31</v>
      </c>
    </row>
    <row r="25" spans="1:18" ht="15.75" x14ac:dyDescent="0.3">
      <c r="B25" s="81" t="s">
        <v>60</v>
      </c>
      <c r="C25" s="22">
        <v>1</v>
      </c>
      <c r="D25" s="24">
        <v>0</v>
      </c>
      <c r="E25" s="33">
        <f t="shared" si="1"/>
        <v>0</v>
      </c>
      <c r="F25" s="36" t="s">
        <v>31</v>
      </c>
      <c r="H25" s="7"/>
      <c r="I25" s="86" t="s">
        <v>84</v>
      </c>
      <c r="J25" s="74">
        <v>1</v>
      </c>
      <c r="K25" s="75">
        <v>0</v>
      </c>
      <c r="L25" s="76">
        <f t="shared" si="0"/>
        <v>0</v>
      </c>
      <c r="M25" s="36" t="s">
        <v>31</v>
      </c>
    </row>
    <row r="26" spans="1:18" ht="15.75" x14ac:dyDescent="0.3">
      <c r="B26" s="81" t="s">
        <v>61</v>
      </c>
      <c r="C26" s="22">
        <v>0</v>
      </c>
      <c r="D26" s="24">
        <v>0</v>
      </c>
      <c r="E26" s="33"/>
      <c r="F26" s="36" t="s">
        <v>33</v>
      </c>
      <c r="H26" s="7"/>
      <c r="I26" s="81" t="s">
        <v>72</v>
      </c>
      <c r="J26" s="24">
        <v>0.99</v>
      </c>
      <c r="K26" s="71">
        <v>0.06</v>
      </c>
      <c r="L26" s="33">
        <f t="shared" si="0"/>
        <v>6.0606060606060608E-2</v>
      </c>
      <c r="M26" s="36" t="s">
        <v>31</v>
      </c>
    </row>
    <row r="27" spans="1:18" ht="14.25" x14ac:dyDescent="0.2">
      <c r="B27" s="81" t="s">
        <v>100</v>
      </c>
      <c r="C27" s="67">
        <f>J40</f>
        <v>8210541993.5034533</v>
      </c>
      <c r="D27" s="67">
        <f>K40</f>
        <v>729714259.06993592</v>
      </c>
      <c r="E27" s="33">
        <f>D27/C27</f>
        <v>8.8875284926052192E-2</v>
      </c>
      <c r="F27" s="36" t="s">
        <v>58</v>
      </c>
      <c r="H27" s="7"/>
      <c r="I27" s="81" t="s">
        <v>9</v>
      </c>
      <c r="J27" s="24">
        <v>1.28</v>
      </c>
      <c r="K27" s="78">
        <f>J27*0.035</f>
        <v>4.4800000000000006E-2</v>
      </c>
      <c r="L27" s="33">
        <f>K27/J27</f>
        <v>3.5000000000000003E-2</v>
      </c>
      <c r="M27" s="36" t="s">
        <v>57</v>
      </c>
    </row>
    <row r="28" spans="1:18" ht="15.75" x14ac:dyDescent="0.3">
      <c r="B28" s="81" t="s">
        <v>62</v>
      </c>
      <c r="C28" s="22">
        <v>1</v>
      </c>
      <c r="D28" s="24">
        <v>0</v>
      </c>
      <c r="E28" s="33">
        <f t="shared" si="1"/>
        <v>0</v>
      </c>
      <c r="F28" s="36" t="s">
        <v>31</v>
      </c>
      <c r="H28" s="7"/>
      <c r="I28" s="81" t="s">
        <v>73</v>
      </c>
      <c r="J28" s="24">
        <v>17394</v>
      </c>
      <c r="K28" s="78">
        <f>SQRT(J28)</f>
        <v>131.88631468048533</v>
      </c>
      <c r="L28" s="33">
        <f t="shared" si="0"/>
        <v>7.5822878395127823E-3</v>
      </c>
      <c r="M28" s="36" t="s">
        <v>31</v>
      </c>
    </row>
    <row r="29" spans="1:18" ht="15.75" x14ac:dyDescent="0.3">
      <c r="B29" s="81" t="s">
        <v>63</v>
      </c>
      <c r="C29" s="22">
        <v>1</v>
      </c>
      <c r="D29" s="24">
        <v>0</v>
      </c>
      <c r="E29" s="33">
        <f t="shared" si="1"/>
        <v>0</v>
      </c>
      <c r="F29" s="36" t="s">
        <v>31</v>
      </c>
      <c r="H29" s="7"/>
      <c r="I29" s="81" t="s">
        <v>74</v>
      </c>
      <c r="J29" s="24">
        <v>1140</v>
      </c>
      <c r="K29" s="71">
        <v>0.01</v>
      </c>
      <c r="L29" s="33">
        <f t="shared" si="0"/>
        <v>8.7719298245614029E-6</v>
      </c>
      <c r="M29" s="36" t="s">
        <v>31</v>
      </c>
    </row>
    <row r="30" spans="1:18" ht="15.75" x14ac:dyDescent="0.3">
      <c r="B30" s="81" t="s">
        <v>64</v>
      </c>
      <c r="C30" s="22">
        <v>1</v>
      </c>
      <c r="D30" s="24">
        <v>0</v>
      </c>
      <c r="E30" s="33">
        <f t="shared" si="1"/>
        <v>0</v>
      </c>
      <c r="F30" s="36" t="s">
        <v>31</v>
      </c>
      <c r="H30" s="7"/>
      <c r="I30" s="81" t="s">
        <v>75</v>
      </c>
      <c r="J30" s="24">
        <v>22.3</v>
      </c>
      <c r="K30" s="78">
        <f>J30*0.015</f>
        <v>0.33450000000000002</v>
      </c>
      <c r="L30" s="33">
        <f t="shared" si="0"/>
        <v>1.5000000000000001E-2</v>
      </c>
      <c r="M30" s="36" t="s">
        <v>59</v>
      </c>
      <c r="P30" s="38"/>
      <c r="Q30" s="38"/>
      <c r="R30" s="38"/>
    </row>
    <row r="31" spans="1:18" ht="15.75" x14ac:dyDescent="0.3">
      <c r="A31" s="2"/>
      <c r="B31" s="81" t="s">
        <v>65</v>
      </c>
      <c r="C31" s="22">
        <v>1</v>
      </c>
      <c r="D31" s="24">
        <v>0</v>
      </c>
      <c r="E31" s="33">
        <f t="shared" si="1"/>
        <v>0</v>
      </c>
      <c r="F31" s="36" t="s">
        <v>31</v>
      </c>
      <c r="H31" s="7"/>
      <c r="I31" s="81" t="s">
        <v>76</v>
      </c>
      <c r="J31" s="78">
        <v>1</v>
      </c>
      <c r="K31" s="71">
        <v>0.01</v>
      </c>
      <c r="L31" s="33">
        <f t="shared" si="0"/>
        <v>0.01</v>
      </c>
      <c r="M31" s="36" t="s">
        <v>56</v>
      </c>
      <c r="P31" s="38"/>
      <c r="Q31" s="38"/>
      <c r="R31" s="38"/>
    </row>
    <row r="32" spans="1:18" s="2" customFormat="1" ht="15.75" x14ac:dyDescent="0.3">
      <c r="B32" s="81" t="s">
        <v>66</v>
      </c>
      <c r="C32" s="22">
        <v>1</v>
      </c>
      <c r="D32" s="24">
        <v>0</v>
      </c>
      <c r="E32" s="33">
        <f>D32/C32</f>
        <v>0</v>
      </c>
      <c r="F32" s="36" t="s">
        <v>31</v>
      </c>
      <c r="G32"/>
      <c r="H32" s="66"/>
      <c r="I32" s="81" t="s">
        <v>77</v>
      </c>
      <c r="J32" s="24">
        <v>1</v>
      </c>
      <c r="K32" s="71">
        <v>0</v>
      </c>
      <c r="L32" s="72">
        <f t="shared" si="0"/>
        <v>0</v>
      </c>
      <c r="M32" s="36" t="s">
        <v>31</v>
      </c>
      <c r="N32"/>
      <c r="P32" s="38"/>
      <c r="Q32" s="38"/>
      <c r="R32" s="38"/>
    </row>
    <row r="33" spans="1:19" s="2" customFormat="1" ht="15.75" x14ac:dyDescent="0.3">
      <c r="B33" s="82" t="s">
        <v>67</v>
      </c>
      <c r="C33" s="23">
        <v>1</v>
      </c>
      <c r="D33" s="25">
        <v>0</v>
      </c>
      <c r="E33" s="34">
        <f>D33/C33</f>
        <v>0</v>
      </c>
      <c r="F33" s="37" t="s">
        <v>31</v>
      </c>
      <c r="G33" s="11"/>
      <c r="H33" s="66"/>
      <c r="I33" s="81" t="s">
        <v>78</v>
      </c>
      <c r="J33" s="24">
        <v>1</v>
      </c>
      <c r="K33" s="71">
        <v>0</v>
      </c>
      <c r="L33" s="72">
        <f t="shared" si="0"/>
        <v>0</v>
      </c>
      <c r="M33" s="36" t="s">
        <v>31</v>
      </c>
      <c r="N33"/>
      <c r="P33"/>
      <c r="Q33"/>
      <c r="R33"/>
    </row>
    <row r="34" spans="1:19" s="2" customFormat="1" ht="15.75" x14ac:dyDescent="0.3">
      <c r="G34" s="11"/>
      <c r="H34" s="7"/>
      <c r="I34" s="82" t="s">
        <v>79</v>
      </c>
      <c r="J34" s="25">
        <v>1</v>
      </c>
      <c r="K34" s="88">
        <v>0</v>
      </c>
      <c r="L34" s="89">
        <f t="shared" si="0"/>
        <v>0</v>
      </c>
      <c r="M34" s="37" t="s">
        <v>31</v>
      </c>
      <c r="P34"/>
      <c r="Q34"/>
      <c r="R34"/>
    </row>
    <row r="35" spans="1:19" s="2" customFormat="1" ht="16.5" customHeight="1" x14ac:dyDescent="0.2">
      <c r="G35" s="11"/>
      <c r="H35" s="7"/>
      <c r="I35" s="110" t="s">
        <v>85</v>
      </c>
      <c r="J35" s="111"/>
      <c r="K35" s="111"/>
      <c r="L35" s="114"/>
      <c r="M35" s="115"/>
      <c r="P35"/>
      <c r="Q35"/>
      <c r="R35"/>
    </row>
    <row r="36" spans="1:19" s="2" customFormat="1" ht="16.5" customHeight="1" x14ac:dyDescent="0.2">
      <c r="G36" s="11"/>
      <c r="H36" s="7"/>
      <c r="I36" s="112"/>
      <c r="J36" s="113"/>
      <c r="K36" s="113"/>
      <c r="L36" s="116"/>
      <c r="M36" s="117"/>
      <c r="P36"/>
      <c r="Q36"/>
      <c r="R36"/>
    </row>
    <row r="37" spans="1:19" s="2" customFormat="1" ht="13.5" thickBot="1" x14ac:dyDescent="0.25">
      <c r="P37"/>
      <c r="Q37"/>
      <c r="R37"/>
    </row>
    <row r="38" spans="1:19" s="2" customFormat="1" x14ac:dyDescent="0.2">
      <c r="B38" s="14" t="s">
        <v>95</v>
      </c>
      <c r="C38" s="20"/>
      <c r="D38" s="20"/>
      <c r="E38" s="20"/>
      <c r="F38" s="21"/>
      <c r="H38" s="9"/>
      <c r="I38" s="14" t="s">
        <v>102</v>
      </c>
      <c r="J38" s="20"/>
      <c r="K38" s="20"/>
      <c r="L38" s="20"/>
      <c r="M38" s="21"/>
      <c r="P38" s="11"/>
      <c r="Q38" s="38"/>
      <c r="R38" s="3"/>
    </row>
    <row r="39" spans="1:19" s="2" customFormat="1" x14ac:dyDescent="0.2">
      <c r="B39" s="15"/>
      <c r="C39" s="9"/>
      <c r="D39" s="56" t="s">
        <v>36</v>
      </c>
      <c r="E39" s="56" t="s">
        <v>37</v>
      </c>
      <c r="F39" s="58"/>
      <c r="H39" s="9"/>
      <c r="I39" s="15"/>
      <c r="J39" s="55"/>
      <c r="K39" s="56" t="s">
        <v>36</v>
      </c>
      <c r="L39" s="56" t="s">
        <v>37</v>
      </c>
      <c r="M39" s="54"/>
      <c r="R39" s="3"/>
    </row>
    <row r="40" spans="1:19" s="2" customFormat="1" ht="23.25" customHeight="1" x14ac:dyDescent="0.2">
      <c r="B40" s="83" t="s">
        <v>5</v>
      </c>
      <c r="C40" s="29">
        <f>(C21/C22-C23/C24*C25-C26)*C27*(C28*C29*C30/(C31*C32*C33))</f>
        <v>215033265462.17932</v>
      </c>
      <c r="D40" s="29">
        <f>D46</f>
        <v>19181387055.758667</v>
      </c>
      <c r="E40" s="53">
        <f>D40/C40</f>
        <v>8.9201952146945124E-2</v>
      </c>
      <c r="F40" s="57" t="s">
        <v>38</v>
      </c>
      <c r="H40" s="9"/>
      <c r="I40" s="83" t="s">
        <v>10</v>
      </c>
      <c r="J40" s="29">
        <f>(J19*J23*J22)/(J21*J20*J26*J27*((J28/J29)/(J30*J31)))</f>
        <v>8210541993.5034533</v>
      </c>
      <c r="K40" s="29">
        <f>J40*SQRT((K19/J19)^2+(K20/J20)^2+(K24/J24)^2+(K25/J25)^2+(K26/J26)^2+(K27/J27)^2+(K28/J28)^2+(K29/J29)^2+(K30/J30)^2+(K31/J31)^2+(K32/J32)^2+(K33/J33)^2+(K34/J34)^2+(K21/J21)^2+(K22/J22)^2+(K23/J23)^2)</f>
        <v>729714259.06993592</v>
      </c>
      <c r="L40" s="53">
        <f>K40/J40</f>
        <v>8.8875284926052192E-2</v>
      </c>
      <c r="M40" s="57" t="s">
        <v>58</v>
      </c>
      <c r="N40" s="19"/>
      <c r="R40" s="3"/>
      <c r="S40" s="11"/>
    </row>
    <row r="41" spans="1:19" s="3" customFormat="1" ht="16.5" thickBot="1" x14ac:dyDescent="0.25">
      <c r="A41" s="2"/>
      <c r="B41" s="106"/>
      <c r="C41" s="16"/>
      <c r="D41" s="109" t="s">
        <v>25</v>
      </c>
      <c r="E41" s="109" t="s">
        <v>87</v>
      </c>
      <c r="F41" s="39"/>
      <c r="G41" s="2"/>
      <c r="H41" s="9"/>
      <c r="I41" s="106"/>
      <c r="J41" s="16"/>
      <c r="K41" s="90" t="s">
        <v>88</v>
      </c>
      <c r="L41" s="90" t="s">
        <v>89</v>
      </c>
      <c r="M41" s="39"/>
      <c r="N41"/>
      <c r="R41"/>
      <c r="S41" s="11"/>
    </row>
    <row r="42" spans="1:19" s="3" customFormat="1" x14ac:dyDescent="0.2">
      <c r="A42" s="2"/>
      <c r="H42"/>
      <c r="I42"/>
      <c r="J42"/>
      <c r="S42" s="11"/>
    </row>
    <row r="43" spans="1:19" s="3" customFormat="1" x14ac:dyDescent="0.2">
      <c r="A43" s="2"/>
      <c r="B43" s="40" t="s">
        <v>34</v>
      </c>
      <c r="C43" s="41"/>
      <c r="D43" s="42"/>
      <c r="P43" s="9"/>
      <c r="Q43" s="9"/>
      <c r="S43" s="11"/>
    </row>
    <row r="44" spans="1:19" s="3" customFormat="1" x14ac:dyDescent="0.2">
      <c r="A44" s="2"/>
      <c r="B44" s="60"/>
      <c r="C44" s="46" t="s">
        <v>35</v>
      </c>
      <c r="D44" s="43">
        <f>C21/C22^2+C25^2*C23/C24^2+(C23/C24)^2*D25^2+D26^2</f>
        <v>3.9900800938679724E-2</v>
      </c>
      <c r="E44"/>
      <c r="F44"/>
      <c r="G44"/>
      <c r="H44"/>
      <c r="I44"/>
      <c r="J44"/>
      <c r="K44"/>
      <c r="L44"/>
      <c r="M44"/>
      <c r="N44" s="9"/>
      <c r="P44"/>
      <c r="Q44"/>
      <c r="S44" s="11"/>
    </row>
    <row r="45" spans="1:19" s="3" customFormat="1" x14ac:dyDescent="0.2">
      <c r="A45" s="2"/>
      <c r="B45" s="60"/>
      <c r="C45" s="46" t="s">
        <v>35</v>
      </c>
      <c r="D45" s="47">
        <f>C27^2*D44+C40^2*E27^2</f>
        <v>3.6792560938282621E+20</v>
      </c>
      <c r="I45"/>
      <c r="J45"/>
      <c r="K45"/>
      <c r="L45"/>
      <c r="M45"/>
      <c r="N45"/>
      <c r="P45"/>
      <c r="Q45"/>
      <c r="S45" s="11"/>
    </row>
    <row r="46" spans="1:19" s="3" customFormat="1" x14ac:dyDescent="0.2">
      <c r="A46" s="2"/>
      <c r="B46" s="61"/>
      <c r="C46" s="48" t="s">
        <v>35</v>
      </c>
      <c r="D46" s="64">
        <f>SQRT(D45)</f>
        <v>19181387055.758667</v>
      </c>
      <c r="J46"/>
      <c r="K46"/>
      <c r="L46"/>
      <c r="M46"/>
      <c r="N46"/>
      <c r="P46"/>
      <c r="Q46"/>
      <c r="S46" s="11"/>
    </row>
    <row r="47" spans="1:19" s="3" customFormat="1" x14ac:dyDescent="0.2">
      <c r="A47" s="2"/>
      <c r="J47"/>
      <c r="K47"/>
      <c r="L47"/>
      <c r="M47"/>
      <c r="N47"/>
      <c r="P47"/>
      <c r="Q47"/>
      <c r="S47" s="11"/>
    </row>
    <row r="48" spans="1:19" s="3" customFormat="1" x14ac:dyDescent="0.2">
      <c r="A48" s="2"/>
      <c r="J48"/>
      <c r="K48"/>
      <c r="L48"/>
      <c r="M48"/>
      <c r="N48"/>
      <c r="P48"/>
      <c r="Q48"/>
      <c r="S48" s="11"/>
    </row>
    <row r="49" spans="1:19" s="3" customFormat="1" x14ac:dyDescent="0.2">
      <c r="A49" s="2"/>
      <c r="I49"/>
      <c r="J49"/>
      <c r="K49"/>
      <c r="L49"/>
      <c r="M49"/>
      <c r="N49"/>
      <c r="Q49"/>
      <c r="S49" s="11"/>
    </row>
    <row r="50" spans="1:19" s="3" customFormat="1" x14ac:dyDescent="0.2">
      <c r="A50" s="2"/>
      <c r="Q50"/>
      <c r="S50" s="11"/>
    </row>
    <row r="51" spans="1:19" s="3" customFormat="1" ht="18" x14ac:dyDescent="0.25">
      <c r="A51" s="2"/>
      <c r="B51" s="1" t="s">
        <v>101</v>
      </c>
      <c r="C51"/>
      <c r="G51"/>
      <c r="H51"/>
      <c r="Q51"/>
      <c r="S51" s="11"/>
    </row>
    <row r="52" spans="1:19" s="3" customFormat="1" x14ac:dyDescent="0.2">
      <c r="A52" s="2"/>
      <c r="B52"/>
      <c r="C52"/>
      <c r="P52" s="38"/>
      <c r="Q52"/>
      <c r="S52" s="11"/>
    </row>
    <row r="53" spans="1:19" x14ac:dyDescent="0.2">
      <c r="A53" s="2"/>
      <c r="D53" s="3"/>
      <c r="E53" s="3"/>
      <c r="F53" s="3"/>
      <c r="G53" s="3"/>
      <c r="H53" s="3"/>
      <c r="I53" s="2"/>
      <c r="J53" s="2"/>
      <c r="K53" s="3"/>
      <c r="L53" s="3"/>
      <c r="M53" s="3"/>
      <c r="N53" s="38"/>
      <c r="P53" s="38"/>
      <c r="S53" s="38"/>
    </row>
    <row r="54" spans="1:19" x14ac:dyDescent="0.2">
      <c r="A54" s="2"/>
      <c r="G54" s="3"/>
      <c r="H54" s="3"/>
      <c r="I54" s="2"/>
      <c r="J54" s="2"/>
      <c r="N54" s="38"/>
      <c r="P54" s="38"/>
    </row>
    <row r="55" spans="1:19" x14ac:dyDescent="0.2">
      <c r="A55" s="2"/>
      <c r="I55" s="2"/>
      <c r="J55" s="2"/>
      <c r="N55" s="69"/>
    </row>
    <row r="56" spans="1:19" x14ac:dyDescent="0.2">
      <c r="A56" s="10"/>
      <c r="I56" s="2"/>
      <c r="J56" s="2"/>
    </row>
    <row r="57" spans="1:19" x14ac:dyDescent="0.2">
      <c r="A57" s="10"/>
      <c r="I57" s="2"/>
      <c r="J57" s="2"/>
    </row>
    <row r="58" spans="1:19" x14ac:dyDescent="0.2">
      <c r="A58" s="10"/>
      <c r="I58" s="3"/>
      <c r="J58" s="18"/>
    </row>
    <row r="59" spans="1:19" x14ac:dyDescent="0.2">
      <c r="A59" s="10"/>
      <c r="I59" s="3"/>
      <c r="J59" s="18"/>
    </row>
    <row r="60" spans="1:19" x14ac:dyDescent="0.2">
      <c r="A60" s="10"/>
    </row>
    <row r="61" spans="1:19" x14ac:dyDescent="0.2">
      <c r="A61" s="10"/>
    </row>
    <row r="62" spans="1:19" x14ac:dyDescent="0.2">
      <c r="A62" s="10"/>
    </row>
    <row r="63" spans="1:19" x14ac:dyDescent="0.2">
      <c r="A63" s="2"/>
    </row>
    <row r="64" spans="1:19" ht="13.5" thickBot="1" x14ac:dyDescent="0.25">
      <c r="A64" s="2"/>
    </row>
    <row r="65" spans="1:27" ht="18" x14ac:dyDescent="0.25">
      <c r="A65" s="2"/>
      <c r="B65" s="92" t="s">
        <v>23</v>
      </c>
      <c r="C65" s="93"/>
      <c r="D65" s="93"/>
      <c r="E65" s="93"/>
      <c r="F65" s="93"/>
      <c r="G65" s="93"/>
      <c r="H65" s="98"/>
      <c r="J65" s="30" t="s">
        <v>13</v>
      </c>
      <c r="K65" s="31">
        <v>1.645</v>
      </c>
      <c r="M65" s="69"/>
      <c r="N65" s="38"/>
    </row>
    <row r="66" spans="1:27" x14ac:dyDescent="0.2">
      <c r="A66" s="2"/>
      <c r="B66" s="94"/>
      <c r="C66" s="38"/>
      <c r="D66" s="38"/>
      <c r="E66" s="38"/>
      <c r="F66" s="66" t="s">
        <v>28</v>
      </c>
      <c r="G66" s="104">
        <f>K65</f>
        <v>1.645</v>
      </c>
      <c r="H66" s="99"/>
      <c r="J66" s="30" t="s">
        <v>14</v>
      </c>
      <c r="K66" s="31">
        <v>1.96</v>
      </c>
      <c r="L66" s="69"/>
      <c r="M66" s="69"/>
      <c r="N66" s="38"/>
    </row>
    <row r="67" spans="1:27" x14ac:dyDescent="0.2">
      <c r="A67" s="2"/>
      <c r="B67" s="95"/>
      <c r="C67" s="69"/>
      <c r="D67" s="38"/>
      <c r="E67" s="38"/>
      <c r="F67" s="66" t="s">
        <v>29</v>
      </c>
      <c r="G67" s="104">
        <f>K66</f>
        <v>1.96</v>
      </c>
      <c r="H67" s="99"/>
      <c r="J67" s="3"/>
      <c r="K67" s="11"/>
      <c r="L67" s="69"/>
      <c r="M67" s="69"/>
      <c r="N67" s="38"/>
    </row>
    <row r="68" spans="1:27" x14ac:dyDescent="0.2">
      <c r="A68" s="2"/>
      <c r="B68" s="95"/>
      <c r="C68" s="69"/>
      <c r="D68" s="38"/>
      <c r="E68" s="38"/>
      <c r="F68" s="66"/>
      <c r="G68" s="11"/>
      <c r="H68" s="99"/>
      <c r="J68" s="49" t="s">
        <v>34</v>
      </c>
      <c r="K68" s="41"/>
      <c r="L68" s="41"/>
      <c r="M68" s="41"/>
      <c r="N68" s="42"/>
    </row>
    <row r="69" spans="1:27" x14ac:dyDescent="0.2">
      <c r="A69" s="2"/>
      <c r="B69" s="95"/>
      <c r="C69" s="69"/>
      <c r="D69" s="38"/>
      <c r="E69" s="38"/>
      <c r="F69" s="66"/>
      <c r="G69" s="66" t="s">
        <v>38</v>
      </c>
      <c r="H69" s="100"/>
      <c r="J69" s="60" t="s">
        <v>39</v>
      </c>
      <c r="K69" s="45">
        <f>C25*C23/C24*(1/C22+C25/C24)</f>
        <v>2.1913580246913581E-4</v>
      </c>
      <c r="L69" s="45"/>
      <c r="M69" s="46" t="s">
        <v>40</v>
      </c>
      <c r="N69" s="47">
        <f>D40*EXP((-(C40^2))/(2*D40^2))</f>
        <v>9.8344577399665657E-18</v>
      </c>
    </row>
    <row r="70" spans="1:27" x14ac:dyDescent="0.2">
      <c r="A70" s="2"/>
      <c r="B70" s="95" t="s">
        <v>45</v>
      </c>
      <c r="C70" s="69"/>
      <c r="D70" s="38"/>
      <c r="E70" s="38"/>
      <c r="F70" s="66" t="s">
        <v>24</v>
      </c>
      <c r="G70" s="29">
        <f>C40</f>
        <v>215033265462.17932</v>
      </c>
      <c r="H70" s="101"/>
      <c r="J70" s="60" t="s">
        <v>39</v>
      </c>
      <c r="K70" s="45">
        <f>K69+((C23/C24)^2*D25^2)</f>
        <v>2.1913580246913581E-4</v>
      </c>
      <c r="L70" s="45"/>
      <c r="M70" s="46" t="s">
        <v>40</v>
      </c>
      <c r="N70" s="47">
        <f>N69/(K80*SQRT(2*PI()))</f>
        <v>3.9233809972937821E-18</v>
      </c>
    </row>
    <row r="71" spans="1:27" x14ac:dyDescent="0.2">
      <c r="A71" s="2"/>
      <c r="B71" s="95" t="s">
        <v>46</v>
      </c>
      <c r="C71" s="69"/>
      <c r="D71" s="38"/>
      <c r="E71" s="38"/>
      <c r="F71" s="66" t="s">
        <v>25</v>
      </c>
      <c r="G71" s="29">
        <f>D40</f>
        <v>19181387055.758667</v>
      </c>
      <c r="H71" s="101"/>
      <c r="J71" s="60" t="s">
        <v>39</v>
      </c>
      <c r="K71" s="63">
        <f>K70*J40^2</f>
        <v>1.4772601813959692E+16</v>
      </c>
      <c r="L71" s="45"/>
      <c r="M71" s="46" t="s">
        <v>40</v>
      </c>
      <c r="N71" s="47">
        <f>C40+N70</f>
        <v>215033265462.17932</v>
      </c>
    </row>
    <row r="72" spans="1:27" x14ac:dyDescent="0.2">
      <c r="A72" s="2"/>
      <c r="B72" s="95" t="s">
        <v>26</v>
      </c>
      <c r="C72" s="69"/>
      <c r="D72" s="38"/>
      <c r="E72" s="38"/>
      <c r="F72" s="66" t="s">
        <v>18</v>
      </c>
      <c r="G72" s="29">
        <f>N76</f>
        <v>199937564.81366944</v>
      </c>
      <c r="H72" s="101"/>
      <c r="J72" s="60"/>
      <c r="K72" s="63"/>
      <c r="L72" s="45"/>
      <c r="M72" s="46"/>
      <c r="N72" s="47"/>
    </row>
    <row r="73" spans="1:27" x14ac:dyDescent="0.2">
      <c r="A73" s="2"/>
      <c r="B73" s="95" t="s">
        <v>48</v>
      </c>
      <c r="C73" s="69"/>
      <c r="D73" s="38"/>
      <c r="E73" s="38"/>
      <c r="F73" s="66" t="s">
        <v>47</v>
      </c>
      <c r="G73" s="67" t="str">
        <f>IF(G70&gt;G72,"Ja","Nein")</f>
        <v>Ja</v>
      </c>
      <c r="H73" s="101"/>
      <c r="J73" s="60"/>
      <c r="K73" s="63"/>
      <c r="L73" s="45"/>
      <c r="M73" s="46" t="s">
        <v>41</v>
      </c>
      <c r="N73" s="47">
        <f>D40^2-N71*(N71-C40)</f>
        <v>3.6792560938282615E+20</v>
      </c>
    </row>
    <row r="74" spans="1:27" x14ac:dyDescent="0.2">
      <c r="A74" s="2"/>
      <c r="B74" s="95" t="s">
        <v>27</v>
      </c>
      <c r="C74" s="69"/>
      <c r="D74" s="38"/>
      <c r="E74" s="38"/>
      <c r="F74" s="66" t="s">
        <v>19</v>
      </c>
      <c r="G74" s="29">
        <f>N77</f>
        <v>443007683.71524733</v>
      </c>
      <c r="H74" s="101"/>
      <c r="J74" s="60"/>
      <c r="K74" s="63"/>
      <c r="L74" s="45"/>
      <c r="M74" s="46" t="s">
        <v>41</v>
      </c>
      <c r="N74" s="47">
        <f>SQRT(N73)</f>
        <v>19181387055.758667</v>
      </c>
      <c r="Q74" s="7"/>
    </row>
    <row r="75" spans="1:27" x14ac:dyDescent="0.2">
      <c r="B75" s="95" t="s">
        <v>49</v>
      </c>
      <c r="C75" s="69"/>
      <c r="D75" s="38"/>
      <c r="E75" s="38"/>
      <c r="F75" s="66" t="s">
        <v>51</v>
      </c>
      <c r="G75" s="67" t="s">
        <v>92</v>
      </c>
      <c r="H75" s="99"/>
      <c r="J75" s="60"/>
      <c r="K75" s="45"/>
      <c r="L75" s="45"/>
      <c r="M75" s="45"/>
      <c r="N75" s="43"/>
      <c r="Q75" s="9"/>
    </row>
    <row r="76" spans="1:27" x14ac:dyDescent="0.2">
      <c r="B76" s="95" t="s">
        <v>52</v>
      </c>
      <c r="C76" s="69"/>
      <c r="D76" s="38"/>
      <c r="E76" s="38"/>
      <c r="F76" s="66" t="s">
        <v>20</v>
      </c>
      <c r="G76" s="29">
        <f>N78</f>
        <v>252628784091.46631</v>
      </c>
      <c r="H76" s="101"/>
      <c r="J76" s="44" t="s">
        <v>15</v>
      </c>
      <c r="K76" s="63">
        <f>K71</f>
        <v>1.4772601813959692E+16</v>
      </c>
      <c r="L76" s="45"/>
      <c r="M76" s="45" t="s">
        <v>18</v>
      </c>
      <c r="N76" s="47">
        <f>K65*SQRT(K76)</f>
        <v>199937564.81366944</v>
      </c>
    </row>
    <row r="77" spans="1:27" x14ac:dyDescent="0.2">
      <c r="B77" s="95" t="s">
        <v>53</v>
      </c>
      <c r="C77" s="69"/>
      <c r="D77" s="38"/>
      <c r="E77" s="38"/>
      <c r="F77" s="66" t="s">
        <v>21</v>
      </c>
      <c r="G77" s="29">
        <f>N79</f>
        <v>215033265462.17932</v>
      </c>
      <c r="H77" s="101"/>
      <c r="J77" s="44" t="s">
        <v>16</v>
      </c>
      <c r="K77" s="63">
        <f>J40/C22</f>
        <v>12440215.1416719</v>
      </c>
      <c r="L77" s="45"/>
      <c r="M77" s="45" t="s">
        <v>19</v>
      </c>
      <c r="N77" s="47">
        <f>(2*N76+K65^2*K77)/(1-K65^2*K78)</f>
        <v>443007683.71524733</v>
      </c>
      <c r="Y77" s="3"/>
      <c r="Z77" s="3"/>
      <c r="AA77" s="3"/>
    </row>
    <row r="78" spans="1:27" x14ac:dyDescent="0.2">
      <c r="B78" s="95" t="s">
        <v>54</v>
      </c>
      <c r="C78" s="69"/>
      <c r="D78" s="38"/>
      <c r="E78" s="38"/>
      <c r="F78" s="66" t="s">
        <v>22</v>
      </c>
      <c r="G78" s="29">
        <f>N80</f>
        <v>19181387055.758667</v>
      </c>
      <c r="H78" s="101"/>
      <c r="J78" s="44" t="s">
        <v>17</v>
      </c>
      <c r="K78" s="50">
        <f>L40^2</f>
        <v>7.8988162706869602E-3</v>
      </c>
      <c r="L78" s="45"/>
      <c r="M78" s="46" t="s">
        <v>20</v>
      </c>
      <c r="N78" s="47">
        <f>C40+K66*D40</f>
        <v>252628784091.46631</v>
      </c>
    </row>
    <row r="79" spans="1:27" x14ac:dyDescent="0.2">
      <c r="B79" s="94"/>
      <c r="C79" s="38"/>
      <c r="D79" s="38"/>
      <c r="E79" s="38"/>
      <c r="F79" s="38"/>
      <c r="G79" s="38"/>
      <c r="H79" s="102"/>
      <c r="J79" s="44"/>
      <c r="K79" s="45"/>
      <c r="L79" s="45"/>
      <c r="M79" s="45" t="s">
        <v>21</v>
      </c>
      <c r="N79" s="47">
        <f>N71</f>
        <v>215033265462.17932</v>
      </c>
      <c r="S79" s="7"/>
      <c r="T79" s="7"/>
      <c r="U79" s="7"/>
      <c r="V79" s="7"/>
      <c r="W79" s="7"/>
      <c r="X79" s="7"/>
      <c r="Y79" s="7"/>
      <c r="Z79" s="7"/>
      <c r="AA79" s="7"/>
    </row>
    <row r="80" spans="1:27" x14ac:dyDescent="0.2">
      <c r="B80" s="95" t="s">
        <v>42</v>
      </c>
      <c r="C80" s="38"/>
      <c r="D80" s="38"/>
      <c r="E80" s="38"/>
      <c r="F80" s="66" t="s">
        <v>50</v>
      </c>
      <c r="G80" s="29">
        <v>1000000000</v>
      </c>
      <c r="H80" s="101"/>
      <c r="J80" s="51" t="s">
        <v>7</v>
      </c>
      <c r="K80" s="65">
        <f>NORMDIST(C40/D40,0,1,TRUE)</f>
        <v>1</v>
      </c>
      <c r="L80" s="48"/>
      <c r="M80" s="52" t="s">
        <v>22</v>
      </c>
      <c r="N80" s="64">
        <f>N74</f>
        <v>19181387055.758667</v>
      </c>
      <c r="S80" s="9"/>
      <c r="T80" s="9"/>
      <c r="U80" s="9"/>
      <c r="V80" s="9"/>
      <c r="W80" s="9"/>
      <c r="X80" s="9"/>
      <c r="Y80" s="9"/>
      <c r="Z80" s="9"/>
      <c r="AA80" s="9"/>
    </row>
    <row r="81" spans="2:20" ht="13.5" thickBot="1" x14ac:dyDescent="0.25">
      <c r="B81" s="96"/>
      <c r="C81" s="97"/>
      <c r="D81" s="97"/>
      <c r="E81" s="97"/>
      <c r="F81" s="97"/>
      <c r="G81" s="97"/>
      <c r="H81" s="103"/>
    </row>
    <row r="94" spans="2:20" x14ac:dyDescent="0.2">
      <c r="R94" s="2"/>
      <c r="S94" s="2"/>
      <c r="T94" s="2"/>
    </row>
    <row r="95" spans="2:20" x14ac:dyDescent="0.2">
      <c r="S95" s="2"/>
      <c r="T95" s="2"/>
    </row>
    <row r="96" spans="2:20" x14ac:dyDescent="0.2">
      <c r="S96" s="38"/>
      <c r="T96" s="2"/>
    </row>
    <row r="97" spans="19:20" x14ac:dyDescent="0.2">
      <c r="S97" s="11"/>
      <c r="T97" s="2"/>
    </row>
    <row r="98" spans="19:20" x14ac:dyDescent="0.2">
      <c r="S98" s="11"/>
      <c r="T98" s="2"/>
    </row>
    <row r="99" spans="19:20" x14ac:dyDescent="0.2">
      <c r="S99" s="11"/>
      <c r="T99" s="2"/>
    </row>
    <row r="100" spans="19:20" x14ac:dyDescent="0.2">
      <c r="S100" s="66"/>
      <c r="T100" s="2"/>
    </row>
    <row r="101" spans="19:20" x14ac:dyDescent="0.2">
      <c r="S101" s="67"/>
      <c r="T101" s="3"/>
    </row>
    <row r="102" spans="19:20" x14ac:dyDescent="0.2">
      <c r="S102" s="67"/>
      <c r="T102" s="3"/>
    </row>
    <row r="103" spans="19:20" x14ac:dyDescent="0.2">
      <c r="S103" s="67"/>
      <c r="T103" s="3"/>
    </row>
    <row r="104" spans="19:20" x14ac:dyDescent="0.2">
      <c r="S104" s="67"/>
      <c r="T104" s="3"/>
    </row>
    <row r="105" spans="19:20" x14ac:dyDescent="0.2">
      <c r="S105" s="67"/>
      <c r="T105" s="3"/>
    </row>
    <row r="106" spans="19:20" x14ac:dyDescent="0.2">
      <c r="S106" s="67"/>
      <c r="T106" s="3"/>
    </row>
    <row r="107" spans="19:20" x14ac:dyDescent="0.2">
      <c r="S107" s="67"/>
      <c r="T107" s="3"/>
    </row>
    <row r="108" spans="19:20" x14ac:dyDescent="0.2">
      <c r="S108" s="11"/>
      <c r="T108" s="3"/>
    </row>
    <row r="109" spans="19:20" x14ac:dyDescent="0.2">
      <c r="S109" s="38"/>
      <c r="T109" s="3"/>
    </row>
    <row r="110" spans="19:20" x14ac:dyDescent="0.2">
      <c r="T110" s="3"/>
    </row>
    <row r="111" spans="19:20" x14ac:dyDescent="0.2">
      <c r="T111" s="3"/>
    </row>
    <row r="112" spans="19:20" x14ac:dyDescent="0.2">
      <c r="T112" s="3"/>
    </row>
  </sheetData>
  <mergeCells count="2">
    <mergeCell ref="I35:K36"/>
    <mergeCell ref="L35:M36"/>
  </mergeCells>
  <printOptions headings="1" gridLines="1"/>
  <pageMargins left="0.23622047244094491" right="0.23622047244094491" top="0.74803149606299213" bottom="0.74803149606299213" header="0.31496062992125984" footer="0.31496062992125984"/>
  <pageSetup paperSize="8" scale="63" orientation="portrait" r:id="rId1"/>
  <headerFooter alignWithMargins="0">
    <oddFooter>&amp;L&amp;D, &amp;T&amp;C&amp;P/&amp;N&amp;R&amp;Z&amp;F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30733" r:id="rId4">
          <objectPr defaultSize="0" autoPict="0" r:id="rId5">
            <anchor moveWithCells="1" sizeWithCells="1">
              <from>
                <xdr:col>1</xdr:col>
                <xdr:colOff>66675</xdr:colOff>
                <xdr:row>5</xdr:row>
                <xdr:rowOff>133350</xdr:rowOff>
              </from>
              <to>
                <xdr:col>3</xdr:col>
                <xdr:colOff>323850</xdr:colOff>
                <xdr:row>8</xdr:row>
                <xdr:rowOff>85725</xdr:rowOff>
              </to>
            </anchor>
          </objectPr>
        </oleObject>
      </mc:Choice>
      <mc:Fallback>
        <oleObject progId="Equation.3" shapeId="30733" r:id="rId4"/>
      </mc:Fallback>
    </mc:AlternateContent>
    <mc:AlternateContent xmlns:mc="http://schemas.openxmlformats.org/markup-compatibility/2006">
      <mc:Choice Requires="x14">
        <oleObject progId="Equation.3" shapeId="30734" r:id="rId6">
          <objectPr defaultSize="0" autoPict="0" r:id="rId7">
            <anchor moveWithCells="1" sizeWithCells="1">
              <from>
                <xdr:col>1</xdr:col>
                <xdr:colOff>47625</xdr:colOff>
                <xdr:row>9</xdr:row>
                <xdr:rowOff>9525</xdr:rowOff>
              </from>
              <to>
                <xdr:col>3</xdr:col>
                <xdr:colOff>676275</xdr:colOff>
                <xdr:row>12</xdr:row>
                <xdr:rowOff>85725</xdr:rowOff>
              </to>
            </anchor>
          </objectPr>
        </oleObject>
      </mc:Choice>
      <mc:Fallback>
        <oleObject progId="Equation.3" shapeId="30734" r:id="rId6"/>
      </mc:Fallback>
    </mc:AlternateContent>
    <mc:AlternateContent xmlns:mc="http://schemas.openxmlformats.org/markup-compatibility/2006">
      <mc:Choice Requires="x14">
        <oleObject progId="Equation.3" shapeId="30735" r:id="rId8">
          <objectPr defaultSize="0" autoPict="0" r:id="rId9">
            <anchor moveWithCells="1" sizeWithCells="1">
              <from>
                <xdr:col>4</xdr:col>
                <xdr:colOff>57150</xdr:colOff>
                <xdr:row>9</xdr:row>
                <xdr:rowOff>104775</xdr:rowOff>
              </from>
              <to>
                <xdr:col>5</xdr:col>
                <xdr:colOff>428625</xdr:colOff>
                <xdr:row>12</xdr:row>
                <xdr:rowOff>28575</xdr:rowOff>
              </to>
            </anchor>
          </objectPr>
        </oleObject>
      </mc:Choice>
      <mc:Fallback>
        <oleObject progId="Equation.3" shapeId="30735" r:id="rId8"/>
      </mc:Fallback>
    </mc:AlternateContent>
    <mc:AlternateContent xmlns:mc="http://schemas.openxmlformats.org/markup-compatibility/2006">
      <mc:Choice Requires="x14">
        <oleObject progId="Equation.3" shapeId="30736" r:id="rId10">
          <objectPr defaultSize="0" autoPict="0" r:id="rId11">
            <anchor moveWithCells="1" sizeWithCells="1">
              <from>
                <xdr:col>1</xdr:col>
                <xdr:colOff>104775</xdr:colOff>
                <xdr:row>52</xdr:row>
                <xdr:rowOff>57150</xdr:rowOff>
              </from>
              <to>
                <xdr:col>2</xdr:col>
                <xdr:colOff>1066800</xdr:colOff>
                <xdr:row>57</xdr:row>
                <xdr:rowOff>47625</xdr:rowOff>
              </to>
            </anchor>
          </objectPr>
        </oleObject>
      </mc:Choice>
      <mc:Fallback>
        <oleObject progId="Equation.3" shapeId="30736" r:id="rId10"/>
      </mc:Fallback>
    </mc:AlternateContent>
    <mc:AlternateContent xmlns:mc="http://schemas.openxmlformats.org/markup-compatibility/2006">
      <mc:Choice Requires="x14">
        <oleObject progId="Equation.3" shapeId="30737" r:id="rId12">
          <objectPr defaultSize="0" r:id="rId13">
            <anchor moveWithCells="1">
              <from>
                <xdr:col>1</xdr:col>
                <xdr:colOff>104775</xdr:colOff>
                <xdr:row>56</xdr:row>
                <xdr:rowOff>38100</xdr:rowOff>
              </from>
              <to>
                <xdr:col>1</xdr:col>
                <xdr:colOff>590550</xdr:colOff>
                <xdr:row>58</xdr:row>
                <xdr:rowOff>104775</xdr:rowOff>
              </to>
            </anchor>
          </objectPr>
        </oleObject>
      </mc:Choice>
      <mc:Fallback>
        <oleObject progId="Equation.3" shapeId="30737" r:id="rId12"/>
      </mc:Fallback>
    </mc:AlternateContent>
    <mc:AlternateContent xmlns:mc="http://schemas.openxmlformats.org/markup-compatibility/2006">
      <mc:Choice Requires="x14">
        <oleObject progId="Equation.3" shapeId="30738" r:id="rId14">
          <objectPr defaultSize="0" r:id="rId15">
            <anchor moveWithCells="1">
              <from>
                <xdr:col>1</xdr:col>
                <xdr:colOff>95250</xdr:colOff>
                <xdr:row>58</xdr:row>
                <xdr:rowOff>57150</xdr:rowOff>
              </from>
              <to>
                <xdr:col>1</xdr:col>
                <xdr:colOff>1371600</xdr:colOff>
                <xdr:row>61</xdr:row>
                <xdr:rowOff>85725</xdr:rowOff>
              </to>
            </anchor>
          </objectPr>
        </oleObject>
      </mc:Choice>
      <mc:Fallback>
        <oleObject progId="Equation.3" shapeId="30738" r:id="rId14"/>
      </mc:Fallback>
    </mc:AlternateContent>
    <mc:AlternateContent xmlns:mc="http://schemas.openxmlformats.org/markup-compatibility/2006">
      <mc:Choice Requires="x14">
        <oleObject progId="Equation.3" shapeId="30739" r:id="rId16">
          <objectPr defaultSize="0" autoPict="0" r:id="rId17">
            <anchor moveWithCells="1" sizeWithCells="1">
              <from>
                <xdr:col>3</xdr:col>
                <xdr:colOff>323850</xdr:colOff>
                <xdr:row>53</xdr:row>
                <xdr:rowOff>47625</xdr:rowOff>
              </from>
              <to>
                <xdr:col>4</xdr:col>
                <xdr:colOff>152400</xdr:colOff>
                <xdr:row>54</xdr:row>
                <xdr:rowOff>123825</xdr:rowOff>
              </to>
            </anchor>
          </objectPr>
        </oleObject>
      </mc:Choice>
      <mc:Fallback>
        <oleObject progId="Equation.3" shapeId="30739" r:id="rId16"/>
      </mc:Fallback>
    </mc:AlternateContent>
    <mc:AlternateContent xmlns:mc="http://schemas.openxmlformats.org/markup-compatibility/2006">
      <mc:Choice Requires="x14">
        <oleObject progId="Equation.3" shapeId="30740" r:id="rId18">
          <objectPr defaultSize="0" autoPict="0" r:id="rId19">
            <anchor moveWithCells="1" sizeWithCells="1">
              <from>
                <xdr:col>3</xdr:col>
                <xdr:colOff>304800</xdr:colOff>
                <xdr:row>55</xdr:row>
                <xdr:rowOff>104775</xdr:rowOff>
              </from>
              <to>
                <xdr:col>4</xdr:col>
                <xdr:colOff>523875</xdr:colOff>
                <xdr:row>58</xdr:row>
                <xdr:rowOff>38100</xdr:rowOff>
              </to>
            </anchor>
          </objectPr>
        </oleObject>
      </mc:Choice>
      <mc:Fallback>
        <oleObject progId="Equation.3" shapeId="30740" r:id="rId18"/>
      </mc:Fallback>
    </mc:AlternateContent>
    <mc:AlternateContent xmlns:mc="http://schemas.openxmlformats.org/markup-compatibility/2006">
      <mc:Choice Requires="x14">
        <oleObject progId="Equation.3" shapeId="30741" r:id="rId20">
          <objectPr defaultSize="0" r:id="rId21">
            <anchor moveWithCells="1">
              <from>
                <xdr:col>3</xdr:col>
                <xdr:colOff>285750</xdr:colOff>
                <xdr:row>59</xdr:row>
                <xdr:rowOff>19050</xdr:rowOff>
              </from>
              <to>
                <xdr:col>4</xdr:col>
                <xdr:colOff>28575</xdr:colOff>
                <xdr:row>60</xdr:row>
                <xdr:rowOff>85725</xdr:rowOff>
              </to>
            </anchor>
          </objectPr>
        </oleObject>
      </mc:Choice>
      <mc:Fallback>
        <oleObject progId="Equation.3" shapeId="30741" r:id="rId20"/>
      </mc:Fallback>
    </mc:AlternateContent>
    <mc:AlternateContent xmlns:mc="http://schemas.openxmlformats.org/markup-compatibility/2006">
      <mc:Choice Requires="x14">
        <oleObject progId="Equation.3" shapeId="30742" r:id="rId22">
          <objectPr defaultSize="0" autoPict="0" r:id="rId23">
            <anchor moveWithCells="1" sizeWithCells="1">
              <from>
                <xdr:col>5</xdr:col>
                <xdr:colOff>342900</xdr:colOff>
                <xdr:row>53</xdr:row>
                <xdr:rowOff>19050</xdr:rowOff>
              </from>
              <to>
                <xdr:col>7</xdr:col>
                <xdr:colOff>428625</xdr:colOff>
                <xdr:row>56</xdr:row>
                <xdr:rowOff>152400</xdr:rowOff>
              </to>
            </anchor>
          </objectPr>
        </oleObject>
      </mc:Choice>
      <mc:Fallback>
        <oleObject progId="Equation.3" shapeId="30742" r:id="rId22"/>
      </mc:Fallback>
    </mc:AlternateContent>
    <mc:AlternateContent xmlns:mc="http://schemas.openxmlformats.org/markup-compatibility/2006">
      <mc:Choice Requires="x14">
        <oleObject progId="Equation.3" shapeId="30743" r:id="rId24">
          <objectPr defaultSize="0" autoPict="0" r:id="rId25">
            <anchor moveWithCells="1" sizeWithCells="1">
              <from>
                <xdr:col>5</xdr:col>
                <xdr:colOff>152400</xdr:colOff>
                <xdr:row>57</xdr:row>
                <xdr:rowOff>142875</xdr:rowOff>
              </from>
              <to>
                <xdr:col>7</xdr:col>
                <xdr:colOff>638175</xdr:colOff>
                <xdr:row>59</xdr:row>
                <xdr:rowOff>85725</xdr:rowOff>
              </to>
            </anchor>
          </objectPr>
        </oleObject>
      </mc:Choice>
      <mc:Fallback>
        <oleObject progId="Equation.3" shapeId="30743" r:id="rId24"/>
      </mc:Fallback>
    </mc:AlternateContent>
    <mc:AlternateContent xmlns:mc="http://schemas.openxmlformats.org/markup-compatibility/2006">
      <mc:Choice Requires="x14">
        <oleObject progId="Equation.3" shapeId="30744" r:id="rId26">
          <objectPr defaultSize="0" autoPict="0" r:id="rId27">
            <anchor moveWithCells="1" sizeWithCells="1">
              <from>
                <xdr:col>8</xdr:col>
                <xdr:colOff>285750</xdr:colOff>
                <xdr:row>5</xdr:row>
                <xdr:rowOff>133350</xdr:rowOff>
              </from>
              <to>
                <xdr:col>9</xdr:col>
                <xdr:colOff>85725</xdr:colOff>
                <xdr:row>8</xdr:row>
                <xdr:rowOff>19050</xdr:rowOff>
              </to>
            </anchor>
          </objectPr>
        </oleObject>
      </mc:Choice>
      <mc:Fallback>
        <oleObject progId="Equation.3" shapeId="30744" r:id="rId26"/>
      </mc:Fallback>
    </mc:AlternateContent>
    <mc:AlternateContent xmlns:mc="http://schemas.openxmlformats.org/markup-compatibility/2006">
      <mc:Choice Requires="x14">
        <oleObject progId="Equation.3" shapeId="30745" r:id="rId28">
          <objectPr defaultSize="0" autoPict="0" r:id="rId29">
            <anchor moveWithCells="1" sizeWithCells="1">
              <from>
                <xdr:col>8</xdr:col>
                <xdr:colOff>228600</xdr:colOff>
                <xdr:row>9</xdr:row>
                <xdr:rowOff>85725</xdr:rowOff>
              </from>
              <to>
                <xdr:col>9</xdr:col>
                <xdr:colOff>323850</xdr:colOff>
                <xdr:row>11</xdr:row>
                <xdr:rowOff>133350</xdr:rowOff>
              </to>
            </anchor>
          </objectPr>
        </oleObject>
      </mc:Choice>
      <mc:Fallback>
        <oleObject progId="Equation.3" shapeId="30745" r:id="rId28"/>
      </mc:Fallback>
    </mc:AlternateContent>
    <mc:AlternateContent xmlns:mc="http://schemas.openxmlformats.org/markup-compatibility/2006">
      <mc:Choice Requires="x14">
        <oleObject progId="Equation.3" shapeId="30746" r:id="rId30">
          <objectPr defaultSize="0" autoPict="0" r:id="rId31">
            <anchor moveWithCells="1" sizeWithCells="1">
              <from>
                <xdr:col>9</xdr:col>
                <xdr:colOff>609600</xdr:colOff>
                <xdr:row>8</xdr:row>
                <xdr:rowOff>28575</xdr:rowOff>
              </from>
              <to>
                <xdr:col>11</xdr:col>
                <xdr:colOff>333375</xdr:colOff>
                <xdr:row>11</xdr:row>
                <xdr:rowOff>123825</xdr:rowOff>
              </to>
            </anchor>
          </objectPr>
        </oleObject>
      </mc:Choice>
      <mc:Fallback>
        <oleObject progId="Equation.3" shapeId="30746" r:id="rId30"/>
      </mc:Fallback>
    </mc:AlternateContent>
    <mc:AlternateContent xmlns:mc="http://schemas.openxmlformats.org/markup-compatibility/2006">
      <mc:Choice Requires="x14">
        <oleObject progId="Equation.3" shapeId="30747" r:id="rId32">
          <objectPr defaultSize="0" autoPict="0" r:id="rId33">
            <anchor moveWithCells="1" sizeWithCells="1">
              <from>
                <xdr:col>11</xdr:col>
                <xdr:colOff>561975</xdr:colOff>
                <xdr:row>8</xdr:row>
                <xdr:rowOff>142875</xdr:rowOff>
              </from>
              <to>
                <xdr:col>12</xdr:col>
                <xdr:colOff>866775</xdr:colOff>
                <xdr:row>11</xdr:row>
                <xdr:rowOff>114300</xdr:rowOff>
              </to>
            </anchor>
          </objectPr>
        </oleObject>
      </mc:Choice>
      <mc:Fallback>
        <oleObject progId="Equation.3" shapeId="30747" r:id="rId3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Edelgas_3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Dietmar Schlösser</dc:creator>
  <cp:lastModifiedBy>Renate Volkmann</cp:lastModifiedBy>
  <cp:lastPrinted>2014-12-04T09:41:13Z</cp:lastPrinted>
  <dcterms:created xsi:type="dcterms:W3CDTF">2002-05-14T10:58:12Z</dcterms:created>
  <dcterms:modified xsi:type="dcterms:W3CDTF">2014-12-17T09:57:17Z</dcterms:modified>
</cp:coreProperties>
</file>