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KTA-GS-intern\Datenaustausch\KTA_GS_82\"/>
    </mc:Choice>
  </mc:AlternateContent>
  <bookViews>
    <workbookView xWindow="240" yWindow="180" windowWidth="11580" windowHeight="5910"/>
  </bookViews>
  <sheets>
    <sheet name="Edelgas_3" sheetId="43" r:id="rId1"/>
  </sheets>
  <calcPr calcId="152511"/>
</workbook>
</file>

<file path=xl/calcChain.xml><?xml version="1.0" encoding="utf-8"?>
<calcChain xmlns="http://schemas.openxmlformats.org/spreadsheetml/2006/main">
  <c r="G87" i="43" l="1"/>
  <c r="F27" i="43" l="1"/>
  <c r="G74" i="43" l="1"/>
  <c r="G73" i="43"/>
  <c r="L84" i="43"/>
  <c r="K38" i="43"/>
  <c r="C27" i="43" s="1"/>
  <c r="M33" i="43"/>
  <c r="M32" i="43"/>
  <c r="M31" i="43"/>
  <c r="M30" i="43"/>
  <c r="M29" i="43"/>
  <c r="M28" i="43"/>
  <c r="M27" i="43"/>
  <c r="M26" i="43"/>
  <c r="M25" i="43"/>
  <c r="M24" i="43"/>
  <c r="L23" i="43"/>
  <c r="M23" i="43" s="1"/>
  <c r="M22" i="43"/>
  <c r="L21" i="43"/>
  <c r="M21" i="43" s="1"/>
  <c r="E33" i="43"/>
  <c r="E32" i="43"/>
  <c r="E31" i="43"/>
  <c r="E30" i="43"/>
  <c r="E29" i="43"/>
  <c r="E28" i="43"/>
  <c r="E25" i="43"/>
  <c r="C24" i="43"/>
  <c r="D23" i="43"/>
  <c r="E23" i="43" s="1"/>
  <c r="E22" i="43"/>
  <c r="B46" i="43"/>
  <c r="D21" i="43"/>
  <c r="E21" i="43" s="1"/>
  <c r="L38" i="43" l="1"/>
  <c r="E24" i="43"/>
  <c r="D52" i="43"/>
  <c r="L76" i="43"/>
  <c r="L77" i="43" s="1"/>
  <c r="L78" i="43" s="1"/>
  <c r="L83" i="43" s="1"/>
  <c r="O83" i="43" s="1"/>
  <c r="B48" i="43"/>
  <c r="B43" i="43" s="1"/>
  <c r="C38" i="43"/>
  <c r="G77" i="43" l="1"/>
  <c r="I77" i="43" s="1"/>
  <c r="M38" i="43"/>
  <c r="L85" i="43" s="1"/>
  <c r="O84" i="43" s="1"/>
  <c r="G81" i="43" s="1"/>
  <c r="I81" i="43" s="1"/>
  <c r="D27" i="43"/>
  <c r="G79" i="43"/>
  <c r="E27" i="43" l="1"/>
  <c r="D53" i="43" s="1"/>
  <c r="D54" i="43" s="1"/>
  <c r="D38" i="43" s="1"/>
  <c r="I82" i="43"/>
  <c r="H81" i="43"/>
  <c r="H79" i="43"/>
  <c r="I79" i="43"/>
  <c r="G80" i="43"/>
  <c r="H77" i="43"/>
  <c r="E38" i="43" l="1"/>
  <c r="L87" i="43"/>
  <c r="O76" i="43"/>
  <c r="O85" i="43"/>
  <c r="G83" i="43" s="1"/>
  <c r="I83" i="43" s="1"/>
  <c r="G78" i="43"/>
  <c r="H78" i="43" s="1"/>
  <c r="H83" i="43" l="1"/>
  <c r="O77" i="43"/>
  <c r="O78" i="43" s="1"/>
  <c r="O86" i="43" s="1"/>
  <c r="G84" i="43" s="1"/>
  <c r="H84" i="43" s="1"/>
  <c r="I78" i="43"/>
  <c r="I84" i="43" l="1"/>
  <c r="O80" i="43"/>
  <c r="O81" i="43" s="1"/>
  <c r="O87" i="43" s="1"/>
  <c r="G85" i="43" s="1"/>
  <c r="I85" i="43" s="1"/>
  <c r="H85" i="43" l="1"/>
</calcChain>
</file>

<file path=xl/sharedStrings.xml><?xml version="1.0" encoding="utf-8"?>
<sst xmlns="http://schemas.openxmlformats.org/spreadsheetml/2006/main" count="163" uniqueCount="107">
  <si>
    <t>Parameter</t>
  </si>
  <si>
    <t>Wert</t>
  </si>
  <si>
    <t>absolute</t>
  </si>
  <si>
    <t>Standard-</t>
  </si>
  <si>
    <t>unsicherheit</t>
  </si>
  <si>
    <t>Ergebnis y:</t>
  </si>
  <si>
    <t>relative</t>
  </si>
  <si>
    <t>w</t>
  </si>
  <si>
    <t>Formel</t>
  </si>
  <si>
    <t>Ergebnis w:</t>
  </si>
  <si>
    <t>Eingabe</t>
  </si>
  <si>
    <t>Ausgabe</t>
  </si>
  <si>
    <r>
      <t>k=k1-</t>
    </r>
    <r>
      <rPr>
        <sz val="10"/>
        <rFont val="Symbol"/>
        <family val="1"/>
        <charset val="2"/>
      </rPr>
      <t>a</t>
    </r>
    <r>
      <rPr>
        <sz val="10"/>
        <rFont val="Arial"/>
        <family val="2"/>
      </rPr>
      <t>=k1-</t>
    </r>
    <r>
      <rPr>
        <sz val="10"/>
        <rFont val="Symbol"/>
        <family val="1"/>
        <charset val="2"/>
      </rPr>
      <t>b</t>
    </r>
    <r>
      <rPr>
        <sz val="10"/>
        <rFont val="Arial"/>
        <family val="2"/>
      </rPr>
      <t>=</t>
    </r>
  </si>
  <si>
    <r>
      <t>k1-</t>
    </r>
    <r>
      <rPr>
        <sz val="10"/>
        <rFont val="Symbol"/>
        <family val="1"/>
        <charset val="2"/>
      </rPr>
      <t>g/2</t>
    </r>
    <r>
      <rPr>
        <sz val="10"/>
        <rFont val="Arial"/>
        <family val="2"/>
      </rPr>
      <t>=</t>
    </r>
  </si>
  <si>
    <t>c0</t>
  </si>
  <si>
    <t>c1</t>
  </si>
  <si>
    <t>c2</t>
  </si>
  <si>
    <t>y*</t>
  </si>
  <si>
    <t>y#</t>
  </si>
  <si>
    <t>yoV</t>
  </si>
  <si>
    <t>y^</t>
  </si>
  <si>
    <t>u(y^)</t>
  </si>
  <si>
    <t>Gesamtergebnis</t>
  </si>
  <si>
    <t>y</t>
  </si>
  <si>
    <t>u(y)</t>
  </si>
  <si>
    <t>Erkennungsgrenze</t>
  </si>
  <si>
    <t xml:space="preserve">Nachweisgrenze </t>
  </si>
  <si>
    <r>
      <t>k=k1-</t>
    </r>
    <r>
      <rPr>
        <b/>
        <sz val="10"/>
        <rFont val="Symbol"/>
        <family val="1"/>
        <charset val="2"/>
      </rPr>
      <t>a</t>
    </r>
    <r>
      <rPr>
        <b/>
        <sz val="10"/>
        <rFont val="Arial"/>
        <family val="2"/>
      </rPr>
      <t>=k1-</t>
    </r>
    <r>
      <rPr>
        <b/>
        <sz val="10"/>
        <rFont val="Symbol"/>
        <family val="1"/>
        <charset val="2"/>
      </rPr>
      <t>b</t>
    </r>
    <r>
      <rPr>
        <b/>
        <sz val="10"/>
        <rFont val="Arial"/>
        <family val="2"/>
      </rPr>
      <t>=</t>
    </r>
  </si>
  <si>
    <r>
      <t>k1-</t>
    </r>
    <r>
      <rPr>
        <b/>
        <sz val="10"/>
        <rFont val="Symbol"/>
        <family val="1"/>
        <charset val="2"/>
      </rPr>
      <t>g/2</t>
    </r>
    <r>
      <rPr>
        <b/>
        <sz val="10"/>
        <rFont val="Arial"/>
        <family val="2"/>
      </rPr>
      <t>=</t>
    </r>
  </si>
  <si>
    <t>Einheit</t>
  </si>
  <si>
    <t>-</t>
  </si>
  <si>
    <t>s</t>
  </si>
  <si>
    <t>1/s</t>
  </si>
  <si>
    <t>Bq/s</t>
  </si>
  <si>
    <t>Bq/h</t>
  </si>
  <si>
    <t>Brutto</t>
  </si>
  <si>
    <t>x Nulleffekt</t>
  </si>
  <si>
    <t>Hilfsrechnungen:</t>
  </si>
  <si>
    <t>zu u(y)</t>
  </si>
  <si>
    <t>+/- abs.</t>
  </si>
  <si>
    <t>+/- %</t>
  </si>
  <si>
    <t>Bq</t>
  </si>
  <si>
    <t>Nulleffekt</t>
  </si>
  <si>
    <t>zu c0</t>
  </si>
  <si>
    <t>zu y^</t>
  </si>
  <si>
    <t>zu u(y^)</t>
  </si>
  <si>
    <t>für Xe-133 in 10 Minuten</t>
  </si>
  <si>
    <t>Bemerkung:</t>
  </si>
  <si>
    <t>Richtwert/Grenzwert</t>
  </si>
  <si>
    <t>unter Berücksichtigung der Messzeit von 10 Minuten</t>
  </si>
  <si>
    <t xml:space="preserve"> ist der Richtwert/Grenzwert eingehalten</t>
  </si>
  <si>
    <t>Hilfen</t>
  </si>
  <si>
    <t>f</t>
  </si>
  <si>
    <t>Primäres Messergebnis</t>
  </si>
  <si>
    <t>Standardunsicherheit zu y</t>
  </si>
  <si>
    <t>y&gt;y* ?</t>
  </si>
  <si>
    <t>Messeffekt erkannt?</t>
  </si>
  <si>
    <t>Messverfahren für Messzweck geeignet?</t>
  </si>
  <si>
    <t>yr  [y#]</t>
  </si>
  <si>
    <t>y# ≤ yr ?</t>
  </si>
  <si>
    <t>Oberer Vertrauensgrenze</t>
  </si>
  <si>
    <t>Bester Schätzwert</t>
  </si>
  <si>
    <t>Standardunsicherheit zu y^</t>
  </si>
  <si>
    <t>Messunsicherheit/Fehlerfortpflanzung DIN ISO 11929</t>
  </si>
  <si>
    <r>
      <t>u</t>
    </r>
    <r>
      <rPr>
        <vertAlign val="subscript"/>
        <sz val="10"/>
        <rFont val="Arial"/>
        <family val="2"/>
      </rPr>
      <t>rel</t>
    </r>
    <r>
      <rPr>
        <sz val="10"/>
        <rFont val="Arial"/>
        <family val="2"/>
      </rPr>
      <t>(y)</t>
    </r>
  </si>
  <si>
    <t>erweiterter Kalibrierungsfaktor w</t>
  </si>
  <si>
    <r>
      <t>x</t>
    </r>
    <r>
      <rPr>
        <b/>
        <vertAlign val="subscript"/>
        <sz val="10"/>
        <rFont val="Arial"/>
        <family val="2"/>
      </rPr>
      <t>i</t>
    </r>
  </si>
  <si>
    <r>
      <t>u(x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)</t>
    </r>
  </si>
  <si>
    <r>
      <t>u</t>
    </r>
    <r>
      <rPr>
        <b/>
        <vertAlign val="subscript"/>
        <sz val="10"/>
        <rFont val="Arial"/>
        <family val="2"/>
      </rPr>
      <t xml:space="preserve"> rel</t>
    </r>
    <r>
      <rPr>
        <b/>
        <sz val="10"/>
        <rFont val="Arial"/>
        <family val="2"/>
      </rPr>
      <t>(x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)</t>
    </r>
  </si>
  <si>
    <r>
      <t>n</t>
    </r>
    <r>
      <rPr>
        <vertAlign val="subscript"/>
        <sz val="10"/>
        <rFont val="Arial"/>
        <family val="2"/>
      </rPr>
      <t>g</t>
    </r>
  </si>
  <si>
    <r>
      <t>t</t>
    </r>
    <r>
      <rPr>
        <vertAlign val="subscript"/>
        <sz val="10"/>
        <rFont val="Arial"/>
        <family val="2"/>
      </rPr>
      <t>g</t>
    </r>
  </si>
  <si>
    <r>
      <t>n</t>
    </r>
    <r>
      <rPr>
        <vertAlign val="subscript"/>
        <sz val="10"/>
        <rFont val="Arial"/>
        <family val="2"/>
      </rPr>
      <t>0</t>
    </r>
  </si>
  <si>
    <r>
      <t>t</t>
    </r>
    <r>
      <rPr>
        <vertAlign val="subscript"/>
        <sz val="10"/>
        <rFont val="Arial"/>
        <family val="2"/>
      </rPr>
      <t>0</t>
    </r>
  </si>
  <si>
    <r>
      <t>x</t>
    </r>
    <r>
      <rPr>
        <vertAlign val="subscript"/>
        <sz val="10"/>
        <rFont val="Arial"/>
        <family val="2"/>
      </rPr>
      <t>3</t>
    </r>
  </si>
  <si>
    <r>
      <t>x</t>
    </r>
    <r>
      <rPr>
        <vertAlign val="subscript"/>
        <sz val="10"/>
        <rFont val="Arial"/>
        <family val="2"/>
      </rPr>
      <t>4</t>
    </r>
  </si>
  <si>
    <r>
      <t>f</t>
    </r>
    <r>
      <rPr>
        <vertAlign val="subscript"/>
        <sz val="10"/>
        <rFont val="Arial"/>
        <family val="2"/>
      </rPr>
      <t>1</t>
    </r>
  </si>
  <si>
    <r>
      <t>f</t>
    </r>
    <r>
      <rPr>
        <vertAlign val="subscript"/>
        <sz val="10"/>
        <rFont val="Arial"/>
        <family val="2"/>
      </rPr>
      <t>2</t>
    </r>
  </si>
  <si>
    <r>
      <t>f</t>
    </r>
    <r>
      <rPr>
        <vertAlign val="subscript"/>
        <sz val="10"/>
        <rFont val="Arial"/>
        <family val="2"/>
      </rPr>
      <t>3</t>
    </r>
  </si>
  <si>
    <r>
      <t>f</t>
    </r>
    <r>
      <rPr>
        <vertAlign val="subscript"/>
        <sz val="10"/>
        <rFont val="Arial"/>
        <family val="2"/>
      </rPr>
      <t>4</t>
    </r>
  </si>
  <si>
    <r>
      <t>f</t>
    </r>
    <r>
      <rPr>
        <vertAlign val="subscript"/>
        <sz val="10"/>
        <rFont val="Arial"/>
        <family val="2"/>
      </rPr>
      <t>5</t>
    </r>
  </si>
  <si>
    <r>
      <t>f</t>
    </r>
    <r>
      <rPr>
        <vertAlign val="subscript"/>
        <sz val="10"/>
        <rFont val="Arial"/>
        <family val="2"/>
      </rPr>
      <t>6</t>
    </r>
  </si>
  <si>
    <t>u(w)</t>
  </si>
  <si>
    <r>
      <t>u</t>
    </r>
    <r>
      <rPr>
        <vertAlign val="subscript"/>
        <sz val="10"/>
        <rFont val="Arial"/>
        <family val="2"/>
      </rPr>
      <t>rel</t>
    </r>
    <r>
      <rPr>
        <sz val="10"/>
        <rFont val="Arial"/>
        <family val="2"/>
      </rPr>
      <t>(w)</t>
    </r>
  </si>
  <si>
    <r>
      <t>Bq/m</t>
    </r>
    <r>
      <rPr>
        <b/>
        <vertAlign val="superscript"/>
        <sz val="10"/>
        <rFont val="Arial"/>
        <family val="2"/>
      </rPr>
      <t>3</t>
    </r>
  </si>
  <si>
    <t xml:space="preserve"> (siehe auch Seite 20ff des Berichtes KTA-GS-82)</t>
  </si>
  <si>
    <t>Aktivität y</t>
  </si>
  <si>
    <t xml:space="preserve">Gesamtergebnis y mit Messunsicherheit u(y) </t>
  </si>
  <si>
    <r>
      <t>x</t>
    </r>
    <r>
      <rPr>
        <vertAlign val="subscript"/>
        <sz val="10"/>
        <rFont val="Arial"/>
        <family val="2"/>
      </rPr>
      <t>5</t>
    </r>
  </si>
  <si>
    <r>
      <t>t</t>
    </r>
    <r>
      <rPr>
        <vertAlign val="subscript"/>
        <sz val="10"/>
        <rFont val="Arial"/>
        <family val="2"/>
      </rPr>
      <t>kal</t>
    </r>
  </si>
  <si>
    <r>
      <t>n</t>
    </r>
    <r>
      <rPr>
        <vertAlign val="subscript"/>
        <sz val="10"/>
        <rFont val="Arial"/>
        <family val="2"/>
      </rPr>
      <t>kal</t>
    </r>
  </si>
  <si>
    <r>
      <t>x</t>
    </r>
    <r>
      <rPr>
        <vertAlign val="subscript"/>
        <sz val="10"/>
        <rFont val="Arial"/>
        <family val="2"/>
      </rPr>
      <t>6</t>
    </r>
  </si>
  <si>
    <r>
      <t>x</t>
    </r>
    <r>
      <rPr>
        <vertAlign val="subscript"/>
        <sz val="10"/>
        <rFont val="Arial"/>
        <family val="2"/>
      </rPr>
      <t>7</t>
    </r>
  </si>
  <si>
    <r>
      <t>x</t>
    </r>
    <r>
      <rPr>
        <vertAlign val="subscript"/>
        <sz val="10"/>
        <rFont val="Arial"/>
        <family val="2"/>
      </rPr>
      <t>8</t>
    </r>
  </si>
  <si>
    <r>
      <rPr>
        <sz val="10"/>
        <rFont val="Arial"/>
        <family val="2"/>
      </rPr>
      <t>x</t>
    </r>
    <r>
      <rPr>
        <vertAlign val="subscript"/>
        <sz val="10"/>
        <rFont val="Arial"/>
        <family val="2"/>
      </rPr>
      <t>10</t>
    </r>
  </si>
  <si>
    <r>
      <t>x</t>
    </r>
    <r>
      <rPr>
        <vertAlign val="subscript"/>
        <sz val="10"/>
        <rFont val="Arial"/>
        <family val="2"/>
      </rPr>
      <t>11</t>
    </r>
  </si>
  <si>
    <r>
      <t>x</t>
    </r>
    <r>
      <rPr>
        <vertAlign val="subscript"/>
        <sz val="10"/>
        <rFont val="Arial"/>
        <family val="2"/>
      </rPr>
      <t>12</t>
    </r>
  </si>
  <si>
    <r>
      <t>x</t>
    </r>
    <r>
      <rPr>
        <vertAlign val="subscript"/>
        <sz val="10"/>
        <rFont val="Arial"/>
        <family val="2"/>
      </rPr>
      <t>13</t>
    </r>
  </si>
  <si>
    <r>
      <t>x</t>
    </r>
    <r>
      <rPr>
        <vertAlign val="subscript"/>
        <sz val="10"/>
        <rFont val="Arial"/>
        <family val="2"/>
      </rPr>
      <t>14</t>
    </r>
  </si>
  <si>
    <r>
      <t>x</t>
    </r>
    <r>
      <rPr>
        <vertAlign val="subscript"/>
        <sz val="10"/>
        <rFont val="Arial"/>
        <family val="2"/>
      </rPr>
      <t>15</t>
    </r>
  </si>
  <si>
    <r>
      <t>Bq/m</t>
    </r>
    <r>
      <rPr>
        <vertAlign val="superscript"/>
        <sz val="10"/>
        <rFont val="Arial"/>
        <family val="2"/>
      </rPr>
      <t>3</t>
    </r>
  </si>
  <si>
    <t>Ergebnis w mit Messunsicherheit u(w)</t>
  </si>
  <si>
    <t>Berechungen nach DIN ISO 11929</t>
  </si>
  <si>
    <t xml:space="preserve"> 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</si>
  <si>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</t>
    </r>
  </si>
  <si>
    <r>
      <t>x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>-x</t>
    </r>
    <r>
      <rPr>
        <vertAlign val="subscript"/>
        <sz val="10"/>
        <rFont val="Arial"/>
        <family val="2"/>
      </rPr>
      <t>15</t>
    </r>
    <r>
      <rPr>
        <sz val="10"/>
        <rFont val="Arial"/>
        <family val="2"/>
      </rPr>
      <t>: weitere anlagenspezifische Parameter</t>
    </r>
  </si>
  <si>
    <r>
      <t>f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-f</t>
    </r>
    <r>
      <rPr>
        <vertAlign val="subscript"/>
        <sz val="10"/>
        <rFont val="Arial"/>
        <family val="2"/>
      </rPr>
      <t>6</t>
    </r>
    <r>
      <rPr>
        <sz val="10"/>
        <rFont val="Arial"/>
        <family val="2"/>
      </rPr>
      <t>: weitere anlagenspezifische Parameter</t>
    </r>
  </si>
  <si>
    <t>Beispielrechnung für radioaktive Edelgase in der Fortluft kerntechnischer Anlagen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</si>
</sst>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E+00"/>
  </numFmts>
  <fonts count="16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Symbol"/>
      <family val="1"/>
      <charset val="2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Symbol"/>
      <family val="1"/>
      <charset val="2"/>
    </font>
    <font>
      <b/>
      <sz val="24"/>
      <name val="Arial"/>
      <family val="2"/>
    </font>
    <font>
      <b/>
      <u/>
      <sz val="22"/>
      <color rgb="FFFF000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1" fontId="0" fillId="0" borderId="0" xfId="0" quotePrefix="1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/>
    <xf numFmtId="0" fontId="0" fillId="0" borderId="12" xfId="0" applyBorder="1"/>
    <xf numFmtId="0" fontId="0" fillId="0" borderId="15" xfId="0" applyBorder="1"/>
    <xf numFmtId="11" fontId="0" fillId="0" borderId="15" xfId="0" applyNumberFormat="1" applyFill="1" applyBorder="1" applyAlignment="1">
      <alignment horizontal="center"/>
    </xf>
    <xf numFmtId="0" fontId="1" fillId="0" borderId="0" xfId="0" applyFont="1" applyFill="1"/>
    <xf numFmtId="0" fontId="4" fillId="0" borderId="0" xfId="0" applyFont="1" applyFill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/>
    <xf numFmtId="0" fontId="5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7" fillId="2" borderId="0" xfId="0" applyFont="1" applyFill="1" applyAlignment="1"/>
    <xf numFmtId="0" fontId="7" fillId="3" borderId="0" xfId="0" applyFont="1" applyFill="1" applyAlignment="1"/>
    <xf numFmtId="0" fontId="7" fillId="4" borderId="0" xfId="0" applyFont="1" applyFill="1"/>
    <xf numFmtId="11" fontId="0" fillId="3" borderId="0" xfId="0" applyNumberForma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0" fillId="4" borderId="0" xfId="0" applyFill="1"/>
    <xf numFmtId="11" fontId="0" fillId="2" borderId="0" xfId="0" applyNumberFormat="1" applyFill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2" borderId="4" xfId="0" quotePrefix="1" applyFont="1" applyFill="1" applyBorder="1" applyAlignment="1">
      <alignment horizontal="center"/>
    </xf>
    <xf numFmtId="0" fontId="5" fillId="2" borderId="6" xfId="0" quotePrefix="1" applyFont="1" applyFill="1" applyBorder="1" applyAlignment="1">
      <alignment horizontal="center"/>
    </xf>
    <xf numFmtId="0" fontId="0" fillId="0" borderId="0" xfId="0" applyFill="1" applyBorder="1"/>
    <xf numFmtId="10" fontId="0" fillId="0" borderId="16" xfId="1" applyNumberFormat="1" applyFont="1" applyBorder="1"/>
    <xf numFmtId="0" fontId="0" fillId="3" borderId="0" xfId="0" applyFill="1" applyBorder="1"/>
    <xf numFmtId="0" fontId="0" fillId="3" borderId="13" xfId="0" applyFill="1" applyBorder="1" applyAlignment="1">
      <alignment horizontal="center"/>
    </xf>
    <xf numFmtId="11" fontId="0" fillId="3" borderId="13" xfId="0" applyNumberFormat="1" applyFill="1" applyBorder="1" applyAlignment="1">
      <alignment horizontal="center"/>
    </xf>
    <xf numFmtId="0" fontId="1" fillId="5" borderId="7" xfId="0" applyFont="1" applyFill="1" applyBorder="1" applyAlignment="1">
      <alignment horizontal="left"/>
    </xf>
    <xf numFmtId="0" fontId="0" fillId="5" borderId="1" xfId="0" applyFill="1" applyBorder="1"/>
    <xf numFmtId="0" fontId="0" fillId="5" borderId="2" xfId="0" applyFill="1" applyBorder="1"/>
    <xf numFmtId="0" fontId="1" fillId="5" borderId="0" xfId="0" applyFont="1" applyFill="1" applyBorder="1"/>
    <xf numFmtId="0" fontId="0" fillId="5" borderId="4" xfId="0" applyFill="1" applyBorder="1"/>
    <xf numFmtId="0" fontId="0" fillId="5" borderId="3" xfId="0" applyFill="1" applyBorder="1"/>
    <xf numFmtId="0" fontId="0" fillId="5" borderId="0" xfId="0" applyFill="1" applyBorder="1"/>
    <xf numFmtId="0" fontId="5" fillId="5" borderId="0" xfId="0" applyFont="1" applyFill="1" applyBorder="1"/>
    <xf numFmtId="0" fontId="5" fillId="5" borderId="4" xfId="0" applyFont="1" applyFill="1" applyBorder="1"/>
    <xf numFmtId="11" fontId="0" fillId="5" borderId="4" xfId="0" applyNumberFormat="1" applyFill="1" applyBorder="1"/>
    <xf numFmtId="0" fontId="5" fillId="5" borderId="8" xfId="0" applyFont="1" applyFill="1" applyBorder="1"/>
    <xf numFmtId="0" fontId="0" fillId="5" borderId="6" xfId="0" applyFill="1" applyBorder="1"/>
    <xf numFmtId="0" fontId="1" fillId="5" borderId="7" xfId="0" applyFont="1" applyFill="1" applyBorder="1"/>
    <xf numFmtId="164" fontId="0" fillId="5" borderId="0" xfId="0" applyNumberFormat="1" applyFill="1" applyBorder="1"/>
    <xf numFmtId="0" fontId="8" fillId="5" borderId="5" xfId="0" applyFont="1" applyFill="1" applyBorder="1"/>
    <xf numFmtId="0" fontId="0" fillId="5" borderId="8" xfId="0" applyFill="1" applyBorder="1"/>
    <xf numFmtId="0" fontId="9" fillId="0" borderId="0" xfId="0" applyFont="1"/>
    <xf numFmtId="10" fontId="0" fillId="3" borderId="0" xfId="1" applyNumberFormat="1" applyFont="1" applyFill="1" applyBorder="1" applyAlignment="1">
      <alignment horizontal="center"/>
    </xf>
    <xf numFmtId="0" fontId="0" fillId="0" borderId="13" xfId="0" applyBorder="1"/>
    <xf numFmtId="11" fontId="5" fillId="0" borderId="0" xfId="0" quotePrefix="1" applyNumberFormat="1" applyFont="1" applyFill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5" borderId="0" xfId="0" applyFont="1" applyFill="1"/>
    <xf numFmtId="0" fontId="5" fillId="5" borderId="3" xfId="0" applyFont="1" applyFill="1" applyBorder="1"/>
    <xf numFmtId="0" fontId="5" fillId="5" borderId="5" xfId="0" applyFont="1" applyFill="1" applyBorder="1"/>
    <xf numFmtId="2" fontId="0" fillId="3" borderId="3" xfId="0" applyNumberFormat="1" applyFill="1" applyBorder="1"/>
    <xf numFmtId="11" fontId="0" fillId="0" borderId="0" xfId="0" applyNumberFormat="1"/>
    <xf numFmtId="11" fontId="0" fillId="5" borderId="0" xfId="0" applyNumberFormat="1" applyFill="1" applyBorder="1"/>
    <xf numFmtId="0" fontId="0" fillId="3" borderId="13" xfId="0" applyFill="1" applyBorder="1"/>
    <xf numFmtId="11" fontId="0" fillId="3" borderId="0" xfId="0" applyNumberFormat="1" applyFill="1" applyBorder="1"/>
    <xf numFmtId="11" fontId="0" fillId="5" borderId="6" xfId="0" applyNumberFormat="1" applyFill="1" applyBorder="1"/>
    <xf numFmtId="164" fontId="0" fillId="5" borderId="8" xfId="0" applyNumberFormat="1" applyFill="1" applyBorder="1"/>
    <xf numFmtId="0" fontId="10" fillId="0" borderId="0" xfId="0" applyFont="1"/>
    <xf numFmtId="0" fontId="1" fillId="0" borderId="0" xfId="0" applyFon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0" fontId="0" fillId="0" borderId="15" xfId="1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5" fillId="0" borderId="15" xfId="0" applyFont="1" applyBorder="1" applyAlignment="1">
      <alignment horizontal="center" vertical="top"/>
    </xf>
    <xf numFmtId="0" fontId="2" fillId="0" borderId="9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 applyAlignment="1">
      <alignment horizontal="center"/>
    </xf>
    <xf numFmtId="0" fontId="1" fillId="0" borderId="12" xfId="0" applyFont="1" applyFill="1" applyBorder="1"/>
    <xf numFmtId="0" fontId="1" fillId="0" borderId="0" xfId="0" applyFont="1" applyFill="1" applyBorder="1"/>
    <xf numFmtId="0" fontId="1" fillId="0" borderId="13" xfId="0" applyFont="1" applyFill="1" applyBorder="1" applyAlignment="1">
      <alignment horizontal="center"/>
    </xf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5" fillId="0" borderId="0" xfId="0" applyFont="1"/>
    <xf numFmtId="0" fontId="14" fillId="0" borderId="0" xfId="0" applyFont="1"/>
    <xf numFmtId="0" fontId="5" fillId="0" borderId="0" xfId="0" applyFont="1" applyAlignment="1">
      <alignment horizontal="left" vertical="center"/>
    </xf>
    <xf numFmtId="0" fontId="0" fillId="0" borderId="3" xfId="0" applyBorder="1"/>
    <xf numFmtId="0" fontId="5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1" fillId="0" borderId="3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1" xfId="0" applyFont="1" applyFill="1" applyBorder="1" applyAlignment="1">
      <alignment horizontal="left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12" Type="http://schemas.openxmlformats.org/officeDocument/2006/relationships/image" Target="../media/image12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emf"/><Relationship Id="rId11" Type="http://schemas.openxmlformats.org/officeDocument/2006/relationships/image" Target="../media/image11.wmf"/><Relationship Id="rId5" Type="http://schemas.openxmlformats.org/officeDocument/2006/relationships/image" Target="../media/image5.emf"/><Relationship Id="rId10" Type="http://schemas.openxmlformats.org/officeDocument/2006/relationships/image" Target="../media/image10.wmf"/><Relationship Id="rId4" Type="http://schemas.openxmlformats.org/officeDocument/2006/relationships/image" Target="../media/image4.w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</xdr:row>
      <xdr:rowOff>1</xdr:rowOff>
    </xdr:from>
    <xdr:to>
      <xdr:col>14</xdr:col>
      <xdr:colOff>0</xdr:colOff>
      <xdr:row>9</xdr:row>
      <xdr:rowOff>127001</xdr:rowOff>
    </xdr:to>
    <xdr:sp macro="" textlink="">
      <xdr:nvSpPr>
        <xdr:cNvPr id="11" name="Textfeld 10"/>
        <xdr:cNvSpPr txBox="1"/>
      </xdr:nvSpPr>
      <xdr:spPr>
        <a:xfrm>
          <a:off x="285750" y="7874001"/>
          <a:ext cx="4238625" cy="603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8</xdr:col>
      <xdr:colOff>119063</xdr:colOff>
      <xdr:row>12</xdr:row>
      <xdr:rowOff>131990</xdr:rowOff>
    </xdr:to>
    <xdr:sp macro="" textlink="">
      <xdr:nvSpPr>
        <xdr:cNvPr id="5" name="Textfeld 4"/>
        <xdr:cNvSpPr txBox="1"/>
      </xdr:nvSpPr>
      <xdr:spPr>
        <a:xfrm>
          <a:off x="285750" y="1047750"/>
          <a:ext cx="5881688" cy="12432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190500</xdr:colOff>
          <xdr:row>5</xdr:row>
          <xdr:rowOff>152400</xdr:rowOff>
        </xdr:from>
        <xdr:to>
          <xdr:col>5</xdr:col>
          <xdr:colOff>390525</xdr:colOff>
          <xdr:row>8</xdr:row>
          <xdr:rowOff>95250</xdr:rowOff>
        </xdr:to>
        <xdr:sp macro="" textlink="">
          <xdr:nvSpPr>
            <xdr:cNvPr id="30724" name="Object 4" hidden="1">
              <a:extLst>
                <a:ext uri="{63B3BB69-23CF-44E3-9099-C40C66FF867C}">
                  <a14:compatExt spid="_x0000_s30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8</xdr:row>
          <xdr:rowOff>95250</xdr:rowOff>
        </xdr:from>
        <xdr:to>
          <xdr:col>5</xdr:col>
          <xdr:colOff>361950</xdr:colOff>
          <xdr:row>12</xdr:row>
          <xdr:rowOff>9525</xdr:rowOff>
        </xdr:to>
        <xdr:sp macro="" textlink="">
          <xdr:nvSpPr>
            <xdr:cNvPr id="30725" name="Object 5" hidden="1">
              <a:extLst>
                <a:ext uri="{63B3BB69-23CF-44E3-9099-C40C66FF867C}">
                  <a14:compatExt spid="_x0000_s30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180975</xdr:colOff>
          <xdr:row>9</xdr:row>
          <xdr:rowOff>9525</xdr:rowOff>
        </xdr:from>
        <xdr:to>
          <xdr:col>7</xdr:col>
          <xdr:colOff>723900</xdr:colOff>
          <xdr:row>11</xdr:row>
          <xdr:rowOff>95250</xdr:rowOff>
        </xdr:to>
        <xdr:sp macro="" textlink="">
          <xdr:nvSpPr>
            <xdr:cNvPr id="30726" name="Object 6" hidden="1">
              <a:extLst>
                <a:ext uri="{63B3BB69-23CF-44E3-9099-C40C66FF867C}">
                  <a14:compatExt spid="_x0000_s30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59</xdr:row>
      <xdr:rowOff>146957</xdr:rowOff>
    </xdr:from>
    <xdr:to>
      <xdr:col>11</xdr:col>
      <xdr:colOff>80516</xdr:colOff>
      <xdr:row>69</xdr:row>
      <xdr:rowOff>62706</xdr:rowOff>
    </xdr:to>
    <xdr:sp macro="" textlink="">
      <xdr:nvSpPr>
        <xdr:cNvPr id="12" name="Textfeld 11"/>
        <xdr:cNvSpPr txBox="1"/>
      </xdr:nvSpPr>
      <xdr:spPr>
        <a:xfrm>
          <a:off x="285750" y="13950270"/>
          <a:ext cx="8184704" cy="15032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59</xdr:row>
          <xdr:rowOff>95250</xdr:rowOff>
        </xdr:from>
        <xdr:to>
          <xdr:col>4</xdr:col>
          <xdr:colOff>361950</xdr:colOff>
          <xdr:row>64</xdr:row>
          <xdr:rowOff>104775</xdr:rowOff>
        </xdr:to>
        <xdr:sp macro="" textlink="">
          <xdr:nvSpPr>
            <xdr:cNvPr id="30729" name="Object 9" hidden="1">
              <a:extLst>
                <a:ext uri="{63B3BB69-23CF-44E3-9099-C40C66FF867C}">
                  <a14:compatExt spid="_x0000_s30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63</xdr:row>
          <xdr:rowOff>85725</xdr:rowOff>
        </xdr:from>
        <xdr:to>
          <xdr:col>1</xdr:col>
          <xdr:colOff>581025</xdr:colOff>
          <xdr:row>66</xdr:row>
          <xdr:rowOff>0</xdr:rowOff>
        </xdr:to>
        <xdr:sp macro="" textlink="">
          <xdr:nvSpPr>
            <xdr:cNvPr id="30730" name="Object 10" hidden="1">
              <a:extLst>
                <a:ext uri="{63B3BB69-23CF-44E3-9099-C40C66FF867C}">
                  <a14:compatExt spid="_x0000_s30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65</xdr:row>
          <xdr:rowOff>114300</xdr:rowOff>
        </xdr:from>
        <xdr:to>
          <xdr:col>2</xdr:col>
          <xdr:colOff>409575</xdr:colOff>
          <xdr:row>68</xdr:row>
          <xdr:rowOff>152400</xdr:rowOff>
        </xdr:to>
        <xdr:sp macro="" textlink="">
          <xdr:nvSpPr>
            <xdr:cNvPr id="30731" name="Object 11" hidden="1">
              <a:extLst>
                <a:ext uri="{63B3BB69-23CF-44E3-9099-C40C66FF867C}">
                  <a14:compatExt spid="_x0000_s30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361950</xdr:colOff>
          <xdr:row>60</xdr:row>
          <xdr:rowOff>85725</xdr:rowOff>
        </xdr:from>
        <xdr:to>
          <xdr:col>6</xdr:col>
          <xdr:colOff>619125</xdr:colOff>
          <xdr:row>62</xdr:row>
          <xdr:rowOff>9525</xdr:rowOff>
        </xdr:to>
        <xdr:sp macro="" textlink="">
          <xdr:nvSpPr>
            <xdr:cNvPr id="30732" name="Object 12" hidden="1">
              <a:extLst>
                <a:ext uri="{63B3BB69-23CF-44E3-9099-C40C66FF867C}">
                  <a14:compatExt spid="_x0000_s30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342900</xdr:colOff>
          <xdr:row>62</xdr:row>
          <xdr:rowOff>152400</xdr:rowOff>
        </xdr:from>
        <xdr:to>
          <xdr:col>7</xdr:col>
          <xdr:colOff>228600</xdr:colOff>
          <xdr:row>65</xdr:row>
          <xdr:rowOff>95250</xdr:rowOff>
        </xdr:to>
        <xdr:sp macro="" textlink="">
          <xdr:nvSpPr>
            <xdr:cNvPr id="30733" name="Object 13" hidden="1">
              <a:extLst>
                <a:ext uri="{63B3BB69-23CF-44E3-9099-C40C66FF867C}">
                  <a14:compatExt spid="_x0000_s30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66</xdr:row>
          <xdr:rowOff>76200</xdr:rowOff>
        </xdr:from>
        <xdr:to>
          <xdr:col>6</xdr:col>
          <xdr:colOff>504825</xdr:colOff>
          <xdr:row>67</xdr:row>
          <xdr:rowOff>152400</xdr:rowOff>
        </xdr:to>
        <xdr:sp macro="" textlink="">
          <xdr:nvSpPr>
            <xdr:cNvPr id="30734" name="Object 14" hidden="1">
              <a:extLst>
                <a:ext uri="{63B3BB69-23CF-44E3-9099-C40C66FF867C}">
                  <a14:compatExt spid="_x0000_s30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314325</xdr:colOff>
          <xdr:row>60</xdr:row>
          <xdr:rowOff>57150</xdr:rowOff>
        </xdr:from>
        <xdr:to>
          <xdr:col>10</xdr:col>
          <xdr:colOff>504825</xdr:colOff>
          <xdr:row>64</xdr:row>
          <xdr:rowOff>47625</xdr:rowOff>
        </xdr:to>
        <xdr:sp macro="" textlink="">
          <xdr:nvSpPr>
            <xdr:cNvPr id="30735" name="Object 15" hidden="1">
              <a:extLst>
                <a:ext uri="{63B3BB69-23CF-44E3-9099-C40C66FF867C}">
                  <a14:compatExt spid="_x0000_s30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123825</xdr:colOff>
          <xdr:row>65</xdr:row>
          <xdr:rowOff>38100</xdr:rowOff>
        </xdr:from>
        <xdr:to>
          <xdr:col>10</xdr:col>
          <xdr:colOff>714375</xdr:colOff>
          <xdr:row>66</xdr:row>
          <xdr:rowOff>142875</xdr:rowOff>
        </xdr:to>
        <xdr:sp macro="" textlink="">
          <xdr:nvSpPr>
            <xdr:cNvPr id="30736" name="Object 16" hidden="1">
              <a:extLst>
                <a:ext uri="{63B3BB69-23CF-44E3-9099-C40C66FF867C}">
                  <a14:compatExt spid="_x0000_s30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219075</xdr:colOff>
          <xdr:row>6</xdr:row>
          <xdr:rowOff>85725</xdr:rowOff>
        </xdr:from>
        <xdr:to>
          <xdr:col>10</xdr:col>
          <xdr:colOff>781050</xdr:colOff>
          <xdr:row>8</xdr:row>
          <xdr:rowOff>142875</xdr:rowOff>
        </xdr:to>
        <xdr:sp macro="" textlink="">
          <xdr:nvSpPr>
            <xdr:cNvPr id="30737" name="Object 17" hidden="1">
              <a:extLst>
                <a:ext uri="{63B3BB69-23CF-44E3-9099-C40C66FF867C}">
                  <a14:compatExt spid="_x0000_s30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18" Type="http://schemas.openxmlformats.org/officeDocument/2006/relationships/oleObject" Target="../embeddings/oleObject8.bin"/><Relationship Id="rId26" Type="http://schemas.openxmlformats.org/officeDocument/2006/relationships/oleObject" Target="../embeddings/oleObject12.bin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w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wmf"/><Relationship Id="rId25" Type="http://schemas.openxmlformats.org/officeDocument/2006/relationships/image" Target="../media/image11.w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0" Type="http://schemas.openxmlformats.org/officeDocument/2006/relationships/oleObject" Target="../embeddings/oleObject9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wmf"/><Relationship Id="rId24" Type="http://schemas.openxmlformats.org/officeDocument/2006/relationships/oleObject" Target="../embeddings/oleObject11.bin"/><Relationship Id="rId5" Type="http://schemas.openxmlformats.org/officeDocument/2006/relationships/image" Target="../media/image1.wmf"/><Relationship Id="rId15" Type="http://schemas.openxmlformats.org/officeDocument/2006/relationships/image" Target="../media/image6.emf"/><Relationship Id="rId23" Type="http://schemas.openxmlformats.org/officeDocument/2006/relationships/image" Target="../media/image10.wmf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8.w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Relationship Id="rId14" Type="http://schemas.openxmlformats.org/officeDocument/2006/relationships/oleObject" Target="../embeddings/oleObject6.bin"/><Relationship Id="rId22" Type="http://schemas.openxmlformats.org/officeDocument/2006/relationships/oleObject" Target="../embeddings/oleObject10.bin"/><Relationship Id="rId27" Type="http://schemas.openxmlformats.org/officeDocument/2006/relationships/image" Target="../media/image12.w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92"/>
  <sheetViews>
    <sheetView tabSelected="1" topLeftCell="A67" zoomScale="140" zoomScaleNormal="140" workbookViewId="0">
      <selection activeCell="H100" sqref="H100"/>
    </sheetView>
  </sheetViews>
  <sheetFormatPr baseColWidth="10" defaultRowHeight="12.75" x14ac:dyDescent="0.2"/>
  <cols>
    <col min="1" max="1" width="4.28515625" customWidth="1"/>
    <col min="2" max="2" width="14.28515625" customWidth="1"/>
    <col min="3" max="3" width="14.140625" customWidth="1"/>
    <col min="4" max="5" width="13.5703125" bestFit="1" customWidth="1"/>
    <col min="6" max="6" width="13.5703125" customWidth="1"/>
    <col min="9" max="9" width="12.28515625" customWidth="1"/>
    <col min="10" max="10" width="16.5703125" customWidth="1"/>
    <col min="11" max="11" width="13.85546875" customWidth="1"/>
  </cols>
  <sheetData>
    <row r="1" spans="1:17" x14ac:dyDescent="0.2">
      <c r="A1" s="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0" x14ac:dyDescent="0.4">
      <c r="A2" s="2"/>
      <c r="B2" s="64" t="s">
        <v>63</v>
      </c>
    </row>
    <row r="3" spans="1:17" ht="18" x14ac:dyDescent="0.25">
      <c r="A3" s="2"/>
      <c r="B3" s="103" t="s">
        <v>106</v>
      </c>
    </row>
    <row r="4" spans="1:17" x14ac:dyDescent="0.2">
      <c r="A4" s="2"/>
      <c r="B4" s="104" t="s">
        <v>84</v>
      </c>
    </row>
    <row r="5" spans="1:17" ht="27.75" x14ac:dyDescent="0.4">
      <c r="A5" s="2"/>
      <c r="B5" s="1" t="s">
        <v>85</v>
      </c>
      <c r="D5" s="82"/>
      <c r="J5" s="1" t="s">
        <v>65</v>
      </c>
      <c r="M5" s="3"/>
      <c r="N5" s="3"/>
    </row>
    <row r="6" spans="1:17" x14ac:dyDescent="0.2">
      <c r="A6" s="2"/>
      <c r="M6" s="3"/>
      <c r="N6" s="3"/>
    </row>
    <row r="7" spans="1:17" x14ac:dyDescent="0.2">
      <c r="A7" s="3"/>
      <c r="B7" s="20"/>
      <c r="F7" s="19"/>
      <c r="G7" s="4"/>
      <c r="H7" s="4"/>
      <c r="I7" s="4"/>
      <c r="M7" s="3"/>
      <c r="N7" s="3"/>
      <c r="O7" s="4"/>
      <c r="P7" s="4"/>
      <c r="Q7" s="4"/>
    </row>
    <row r="8" spans="1:17" x14ac:dyDescent="0.2">
      <c r="M8" s="3"/>
      <c r="N8" s="3"/>
    </row>
    <row r="9" spans="1:17" x14ac:dyDescent="0.2">
      <c r="K9" s="102" t="s">
        <v>102</v>
      </c>
      <c r="M9" s="3"/>
      <c r="N9" s="3"/>
    </row>
    <row r="10" spans="1:17" x14ac:dyDescent="0.2">
      <c r="M10" s="3"/>
      <c r="N10" s="3"/>
    </row>
    <row r="11" spans="1:17" x14ac:dyDescent="0.2">
      <c r="M11" s="3"/>
      <c r="N11" s="3"/>
    </row>
    <row r="15" spans="1:17" ht="15" x14ac:dyDescent="0.2">
      <c r="B15" s="31" t="s">
        <v>10</v>
      </c>
      <c r="C15" s="32" t="s">
        <v>11</v>
      </c>
      <c r="D15" s="33" t="s">
        <v>0</v>
      </c>
      <c r="E15" s="72" t="s">
        <v>51</v>
      </c>
    </row>
    <row r="17" spans="1:14" x14ac:dyDescent="0.2">
      <c r="B17" s="14" t="s">
        <v>0</v>
      </c>
      <c r="C17" s="5" t="s">
        <v>1</v>
      </c>
      <c r="D17" s="5" t="s">
        <v>2</v>
      </c>
      <c r="E17" s="5" t="s">
        <v>6</v>
      </c>
      <c r="F17" s="6" t="s">
        <v>29</v>
      </c>
      <c r="J17" s="14" t="s">
        <v>0</v>
      </c>
      <c r="K17" s="5" t="s">
        <v>1</v>
      </c>
      <c r="L17" s="5" t="s">
        <v>2</v>
      </c>
      <c r="M17" s="5" t="s">
        <v>6</v>
      </c>
      <c r="N17" s="6" t="s">
        <v>29</v>
      </c>
    </row>
    <row r="18" spans="1:14" x14ac:dyDescent="0.2">
      <c r="B18" s="8" t="s">
        <v>8</v>
      </c>
      <c r="C18" s="7"/>
      <c r="D18" s="7" t="s">
        <v>3</v>
      </c>
      <c r="E18" s="7" t="s">
        <v>3</v>
      </c>
      <c r="F18" s="40"/>
      <c r="J18" s="8" t="s">
        <v>8</v>
      </c>
      <c r="K18" s="7"/>
      <c r="L18" s="7" t="s">
        <v>3</v>
      </c>
      <c r="M18" s="7" t="s">
        <v>3</v>
      </c>
      <c r="N18" s="40"/>
    </row>
    <row r="19" spans="1:14" x14ac:dyDescent="0.2">
      <c r="B19" s="105"/>
      <c r="C19" s="7"/>
      <c r="D19" s="7" t="s">
        <v>4</v>
      </c>
      <c r="E19" s="7" t="s">
        <v>4</v>
      </c>
      <c r="F19" s="40"/>
      <c r="J19" s="105"/>
      <c r="K19" s="7"/>
      <c r="L19" s="7" t="s">
        <v>4</v>
      </c>
      <c r="M19" s="7" t="s">
        <v>4</v>
      </c>
      <c r="N19" s="40"/>
    </row>
    <row r="20" spans="1:14" ht="14.25" x14ac:dyDescent="0.25">
      <c r="B20" s="105"/>
      <c r="C20" s="7" t="s">
        <v>66</v>
      </c>
      <c r="D20" s="7" t="s">
        <v>67</v>
      </c>
      <c r="E20" s="7" t="s">
        <v>68</v>
      </c>
      <c r="F20" s="40"/>
      <c r="J20" s="105"/>
      <c r="K20" s="7" t="s">
        <v>66</v>
      </c>
      <c r="L20" s="7" t="s">
        <v>67</v>
      </c>
      <c r="M20" s="7" t="s">
        <v>68</v>
      </c>
      <c r="N20" s="40"/>
    </row>
    <row r="21" spans="1:14" ht="15.75" x14ac:dyDescent="0.3">
      <c r="B21" s="106" t="s">
        <v>69</v>
      </c>
      <c r="C21" s="26">
        <v>10700</v>
      </c>
      <c r="D21" s="13">
        <f>SQRT(C21)</f>
        <v>103.440804327886</v>
      </c>
      <c r="E21" s="38">
        <f>D21/C21</f>
        <v>9.667364890456635E-3</v>
      </c>
      <c r="F21" s="41" t="s">
        <v>30</v>
      </c>
      <c r="J21" s="106" t="s">
        <v>87</v>
      </c>
      <c r="K21" s="37">
        <v>1700000</v>
      </c>
      <c r="L21" s="30">
        <f>0.05*K21</f>
        <v>85000</v>
      </c>
      <c r="M21" s="38">
        <f>L21/K21</f>
        <v>0.05</v>
      </c>
      <c r="N21" s="41" t="s">
        <v>99</v>
      </c>
    </row>
    <row r="22" spans="1:14" ht="15.75" x14ac:dyDescent="0.3">
      <c r="B22" s="106" t="s">
        <v>70</v>
      </c>
      <c r="C22" s="26">
        <v>600</v>
      </c>
      <c r="D22" s="13">
        <v>0</v>
      </c>
      <c r="E22" s="38">
        <f t="shared" ref="E22:E31" si="0">D22/C22</f>
        <v>0</v>
      </c>
      <c r="F22" s="41" t="s">
        <v>31</v>
      </c>
      <c r="J22" s="106" t="s">
        <v>88</v>
      </c>
      <c r="K22" s="28">
        <v>4</v>
      </c>
      <c r="L22" s="13">
        <v>0</v>
      </c>
      <c r="M22" s="38">
        <f t="shared" ref="M22:M23" si="1">L22/K22</f>
        <v>0</v>
      </c>
      <c r="N22" s="41" t="s">
        <v>31</v>
      </c>
    </row>
    <row r="23" spans="1:14" ht="15.75" x14ac:dyDescent="0.3">
      <c r="B23" s="106" t="s">
        <v>71</v>
      </c>
      <c r="C23" s="26">
        <v>73000</v>
      </c>
      <c r="D23" s="13">
        <f>SQRT(C23)</f>
        <v>270.18512172212593</v>
      </c>
      <c r="E23" s="38">
        <f t="shared" si="0"/>
        <v>3.7011660509880264E-3</v>
      </c>
      <c r="F23" s="41" t="s">
        <v>30</v>
      </c>
      <c r="J23" s="106" t="s">
        <v>89</v>
      </c>
      <c r="K23" s="28">
        <v>1000</v>
      </c>
      <c r="L23" s="13">
        <f>SQRT(K23)</f>
        <v>31.622776601683793</v>
      </c>
      <c r="M23" s="38">
        <f t="shared" si="1"/>
        <v>3.1622776601683791E-2</v>
      </c>
      <c r="N23" s="41" t="s">
        <v>30</v>
      </c>
    </row>
    <row r="24" spans="1:14" ht="15.75" x14ac:dyDescent="0.3">
      <c r="B24" s="107" t="s">
        <v>72</v>
      </c>
      <c r="C24" s="26">
        <f>75*60</f>
        <v>4500</v>
      </c>
      <c r="D24" s="12">
        <v>0</v>
      </c>
      <c r="E24" s="38">
        <f>D24/C24</f>
        <v>0</v>
      </c>
      <c r="F24" s="85" t="s">
        <v>31</v>
      </c>
      <c r="J24" s="107" t="s">
        <v>90</v>
      </c>
      <c r="K24" s="28">
        <v>1</v>
      </c>
      <c r="L24" s="28">
        <v>0</v>
      </c>
      <c r="M24" s="38">
        <f>L24/K24</f>
        <v>0</v>
      </c>
      <c r="N24" s="41" t="s">
        <v>30</v>
      </c>
    </row>
    <row r="25" spans="1:14" ht="15.75" x14ac:dyDescent="0.3">
      <c r="B25" s="107" t="s">
        <v>73</v>
      </c>
      <c r="C25" s="26">
        <v>1</v>
      </c>
      <c r="D25" s="28">
        <v>0</v>
      </c>
      <c r="E25" s="38">
        <f t="shared" si="0"/>
        <v>0</v>
      </c>
      <c r="F25" s="41" t="s">
        <v>30</v>
      </c>
      <c r="J25" s="107" t="s">
        <v>91</v>
      </c>
      <c r="K25" s="28">
        <v>1</v>
      </c>
      <c r="L25" s="88">
        <v>0.03</v>
      </c>
      <c r="M25" s="38">
        <f t="shared" ref="M25:M31" si="2">L25/K25</f>
        <v>0.03</v>
      </c>
      <c r="N25" s="41" t="s">
        <v>30</v>
      </c>
    </row>
    <row r="26" spans="1:14" ht="15.75" x14ac:dyDescent="0.3">
      <c r="B26" s="107" t="s">
        <v>74</v>
      </c>
      <c r="C26" s="26">
        <v>0</v>
      </c>
      <c r="D26" s="28">
        <v>0</v>
      </c>
      <c r="E26" s="38"/>
      <c r="F26" s="41" t="s">
        <v>32</v>
      </c>
      <c r="J26" s="107" t="s">
        <v>92</v>
      </c>
      <c r="K26" s="28">
        <v>1</v>
      </c>
      <c r="L26" s="88">
        <v>0.03</v>
      </c>
      <c r="M26" s="38">
        <f t="shared" si="2"/>
        <v>0.03</v>
      </c>
      <c r="N26" s="41" t="s">
        <v>30</v>
      </c>
    </row>
    <row r="27" spans="1:14" ht="14.25" x14ac:dyDescent="0.2">
      <c r="B27" s="107" t="s">
        <v>7</v>
      </c>
      <c r="C27" s="86">
        <f>K38</f>
        <v>510000</v>
      </c>
      <c r="D27" s="84">
        <f>L38</f>
        <v>37128.560435330648</v>
      </c>
      <c r="E27" s="38">
        <f t="shared" si="0"/>
        <v>7.2801098892805186E-2</v>
      </c>
      <c r="F27" s="41" t="str">
        <f>N38</f>
        <v>Bq</v>
      </c>
      <c r="J27" s="107" t="s">
        <v>52</v>
      </c>
      <c r="K27" s="28">
        <v>75</v>
      </c>
      <c r="L27" s="28">
        <v>0</v>
      </c>
      <c r="M27" s="38">
        <f t="shared" si="2"/>
        <v>0</v>
      </c>
      <c r="N27" s="41" t="s">
        <v>103</v>
      </c>
    </row>
    <row r="28" spans="1:14" ht="15.75" x14ac:dyDescent="0.3">
      <c r="B28" s="107" t="s">
        <v>75</v>
      </c>
      <c r="C28" s="26">
        <v>1</v>
      </c>
      <c r="D28" s="28">
        <v>0</v>
      </c>
      <c r="E28" s="38">
        <f t="shared" si="0"/>
        <v>0</v>
      </c>
      <c r="F28" s="41" t="s">
        <v>30</v>
      </c>
      <c r="J28" s="110" t="s">
        <v>93</v>
      </c>
      <c r="K28" s="28">
        <v>1</v>
      </c>
      <c r="L28" s="28">
        <v>0</v>
      </c>
      <c r="M28" s="38">
        <f t="shared" si="2"/>
        <v>0</v>
      </c>
      <c r="N28" s="41" t="s">
        <v>30</v>
      </c>
    </row>
    <row r="29" spans="1:14" ht="15.75" x14ac:dyDescent="0.3">
      <c r="B29" s="107" t="s">
        <v>76</v>
      </c>
      <c r="C29" s="26">
        <v>1</v>
      </c>
      <c r="D29" s="28">
        <v>0</v>
      </c>
      <c r="E29" s="38">
        <f t="shared" si="0"/>
        <v>0</v>
      </c>
      <c r="F29" s="41" t="s">
        <v>30</v>
      </c>
      <c r="J29" s="107" t="s">
        <v>94</v>
      </c>
      <c r="K29" s="28">
        <v>1</v>
      </c>
      <c r="L29" s="28">
        <v>0</v>
      </c>
      <c r="M29" s="38">
        <f t="shared" si="2"/>
        <v>0</v>
      </c>
      <c r="N29" s="41" t="s">
        <v>30</v>
      </c>
    </row>
    <row r="30" spans="1:14" ht="15.75" x14ac:dyDescent="0.3">
      <c r="B30" s="107" t="s">
        <v>77</v>
      </c>
      <c r="C30" s="26">
        <v>1</v>
      </c>
      <c r="D30" s="28">
        <v>0</v>
      </c>
      <c r="E30" s="38">
        <f t="shared" si="0"/>
        <v>0</v>
      </c>
      <c r="F30" s="41" t="s">
        <v>30</v>
      </c>
      <c r="J30" s="107" t="s">
        <v>95</v>
      </c>
      <c r="K30" s="28">
        <v>1</v>
      </c>
      <c r="L30" s="28">
        <v>0</v>
      </c>
      <c r="M30" s="38">
        <f t="shared" si="2"/>
        <v>0</v>
      </c>
      <c r="N30" s="41" t="s">
        <v>30</v>
      </c>
    </row>
    <row r="31" spans="1:14" ht="15.75" x14ac:dyDescent="0.3">
      <c r="B31" s="107" t="s">
        <v>78</v>
      </c>
      <c r="C31" s="26">
        <v>1</v>
      </c>
      <c r="D31" s="28">
        <v>0</v>
      </c>
      <c r="E31" s="38">
        <f t="shared" si="0"/>
        <v>0</v>
      </c>
      <c r="F31" s="41" t="s">
        <v>30</v>
      </c>
      <c r="J31" s="107" t="s">
        <v>96</v>
      </c>
      <c r="K31" s="28">
        <v>1</v>
      </c>
      <c r="L31" s="28">
        <v>0</v>
      </c>
      <c r="M31" s="38">
        <f t="shared" si="2"/>
        <v>0</v>
      </c>
      <c r="N31" s="41" t="s">
        <v>30</v>
      </c>
    </row>
    <row r="32" spans="1:14" ht="15.75" x14ac:dyDescent="0.3">
      <c r="A32" s="2"/>
      <c r="B32" s="107" t="s">
        <v>79</v>
      </c>
      <c r="C32" s="26">
        <v>1</v>
      </c>
      <c r="D32" s="28">
        <v>0</v>
      </c>
      <c r="E32" s="38">
        <f>D32/C32</f>
        <v>0</v>
      </c>
      <c r="F32" s="41" t="s">
        <v>30</v>
      </c>
      <c r="J32" s="107" t="s">
        <v>97</v>
      </c>
      <c r="K32" s="28">
        <v>1</v>
      </c>
      <c r="L32" s="28">
        <v>0</v>
      </c>
      <c r="M32" s="38">
        <f>L32/K32</f>
        <v>0</v>
      </c>
      <c r="N32" s="41" t="s">
        <v>30</v>
      </c>
    </row>
    <row r="33" spans="1:14" s="2" customFormat="1" ht="15.75" x14ac:dyDescent="0.3">
      <c r="B33" s="108" t="s">
        <v>80</v>
      </c>
      <c r="C33" s="27">
        <v>1</v>
      </c>
      <c r="D33" s="29">
        <v>0</v>
      </c>
      <c r="E33" s="39">
        <f>D33/C33</f>
        <v>0</v>
      </c>
      <c r="F33" s="42" t="s">
        <v>30</v>
      </c>
      <c r="J33" s="108" t="s">
        <v>98</v>
      </c>
      <c r="K33" s="29">
        <v>1</v>
      </c>
      <c r="L33" s="29">
        <v>0</v>
      </c>
      <c r="M33" s="39">
        <f>L33/K33</f>
        <v>0</v>
      </c>
      <c r="N33" s="42" t="s">
        <v>30</v>
      </c>
    </row>
    <row r="34" spans="1:14" s="2" customFormat="1" ht="15.75" x14ac:dyDescent="0.3">
      <c r="B34" s="112" t="s">
        <v>105</v>
      </c>
      <c r="C34" s="112"/>
      <c r="D34" s="112"/>
      <c r="E34" s="112"/>
      <c r="F34" s="112"/>
      <c r="J34" s="112" t="s">
        <v>104</v>
      </c>
      <c r="K34" s="112"/>
      <c r="L34" s="112"/>
      <c r="M34" s="112"/>
      <c r="N34" s="112"/>
    </row>
    <row r="35" spans="1:14" s="2" customFormat="1" ht="13.5" thickBot="1" x14ac:dyDescent="0.25"/>
    <row r="36" spans="1:14" s="2" customFormat="1" x14ac:dyDescent="0.2">
      <c r="B36" s="15" t="s">
        <v>86</v>
      </c>
      <c r="C36" s="23"/>
      <c r="D36" s="23"/>
      <c r="E36" s="23"/>
      <c r="F36" s="24"/>
      <c r="J36" s="15" t="s">
        <v>100</v>
      </c>
      <c r="K36" s="23"/>
      <c r="L36" s="23"/>
      <c r="M36" s="23"/>
      <c r="N36" s="24"/>
    </row>
    <row r="37" spans="1:14" s="2" customFormat="1" x14ac:dyDescent="0.2">
      <c r="B37" s="16"/>
      <c r="C37" s="9"/>
      <c r="D37" s="68" t="s">
        <v>39</v>
      </c>
      <c r="E37" s="68" t="s">
        <v>40</v>
      </c>
      <c r="F37" s="70"/>
      <c r="J37" s="16"/>
      <c r="K37" s="67"/>
      <c r="L37" s="68" t="s">
        <v>39</v>
      </c>
      <c r="M37" s="68" t="s">
        <v>40</v>
      </c>
      <c r="N37" s="66"/>
    </row>
    <row r="38" spans="1:14" s="2" customFormat="1" x14ac:dyDescent="0.2">
      <c r="B38" s="109" t="s">
        <v>5</v>
      </c>
      <c r="C38" s="34">
        <f>(C21/C22-C23/C24*C25-C26)*C27*(C28*C29*C30/(C31*C32*C33))</f>
        <v>821666.66666666651</v>
      </c>
      <c r="D38" s="34">
        <f>D54</f>
        <v>110664.42894323962</v>
      </c>
      <c r="E38" s="65">
        <f>D38/C38</f>
        <v>0.1346828749816304</v>
      </c>
      <c r="F38" s="69" t="s">
        <v>33</v>
      </c>
      <c r="G38" s="22"/>
      <c r="J38" s="109" t="s">
        <v>9</v>
      </c>
      <c r="K38" s="34">
        <f>K21*K22/K23*(K24*K25*K26*K27*K28/(K29*K30*K31*K32*K33))</f>
        <v>510000</v>
      </c>
      <c r="L38" s="34">
        <f>K38*SQRT((L21/K21)^2+(L22/K22)^2+(L23/K23)^2+(L24/K24)^2+(L25/K25)^2+(L26/K26)^2+(L27/K27)^2+(L28/K28)^2+(L29/K29)^2+(L30/K30)^2+(L31/K31)^2+(L32/K32)^2+(L33/K33)^2)</f>
        <v>37128.560435330648</v>
      </c>
      <c r="M38" s="65">
        <f>L38/K38</f>
        <v>7.2801098892805186E-2</v>
      </c>
      <c r="N38" s="69" t="s">
        <v>41</v>
      </c>
    </row>
    <row r="39" spans="1:14" s="2" customFormat="1" ht="16.5" thickBot="1" x14ac:dyDescent="0.35">
      <c r="B39" s="16"/>
      <c r="C39" s="11"/>
      <c r="D39" s="21" t="s">
        <v>24</v>
      </c>
      <c r="E39" s="21" t="s">
        <v>64</v>
      </c>
      <c r="F39" s="70"/>
      <c r="J39" s="25"/>
      <c r="K39" s="17"/>
      <c r="L39" s="89" t="s">
        <v>81</v>
      </c>
      <c r="M39" s="89" t="s">
        <v>82</v>
      </c>
      <c r="N39" s="44"/>
    </row>
    <row r="40" spans="1:14" s="2" customFormat="1" ht="13.5" thickBot="1" x14ac:dyDescent="0.25">
      <c r="B40" s="25"/>
      <c r="C40" s="18"/>
      <c r="D40" s="18"/>
      <c r="E40" s="87"/>
      <c r="F40" s="71"/>
      <c r="G40" s="22"/>
    </row>
    <row r="41" spans="1:14" s="3" customFormat="1" x14ac:dyDescent="0.2">
      <c r="A41" s="2"/>
      <c r="B41"/>
      <c r="C41"/>
      <c r="D41"/>
    </row>
    <row r="42" spans="1:14" s="3" customFormat="1" x14ac:dyDescent="0.2">
      <c r="A42" s="2"/>
      <c r="B42" s="48" t="s">
        <v>37</v>
      </c>
      <c r="C42" s="49"/>
      <c r="D42" s="50"/>
    </row>
    <row r="43" spans="1:14" s="3" customFormat="1" x14ac:dyDescent="0.2">
      <c r="A43" s="2"/>
      <c r="B43" s="75">
        <f>B46/B48</f>
        <v>1.0993150684931507</v>
      </c>
      <c r="C43" s="51" t="s">
        <v>36</v>
      </c>
      <c r="D43" s="52"/>
      <c r="M43" s="7"/>
      <c r="N43" s="7"/>
    </row>
    <row r="44" spans="1:14" s="3" customFormat="1" x14ac:dyDescent="0.2">
      <c r="A44" s="2"/>
      <c r="B44" s="53"/>
      <c r="C44" s="54"/>
      <c r="D44" s="52"/>
      <c r="M44" s="7"/>
      <c r="N44" s="7"/>
    </row>
    <row r="45" spans="1:14" s="3" customFormat="1" x14ac:dyDescent="0.2">
      <c r="A45" s="2"/>
      <c r="B45" s="53"/>
      <c r="C45" s="54"/>
      <c r="D45" s="52"/>
      <c r="M45" s="7"/>
      <c r="N45" s="7"/>
    </row>
    <row r="46" spans="1:14" s="3" customFormat="1" x14ac:dyDescent="0.2">
      <c r="A46" s="2"/>
      <c r="B46" s="53">
        <f>C21/C22</f>
        <v>17.833333333333332</v>
      </c>
      <c r="C46" s="55" t="s">
        <v>32</v>
      </c>
      <c r="D46" s="56" t="s">
        <v>35</v>
      </c>
      <c r="M46" s="7"/>
      <c r="N46" s="7"/>
    </row>
    <row r="47" spans="1:14" s="3" customFormat="1" x14ac:dyDescent="0.2">
      <c r="A47" s="2"/>
      <c r="B47" s="53"/>
      <c r="C47" s="54"/>
      <c r="D47" s="52"/>
      <c r="M47" s="7"/>
      <c r="N47" s="7"/>
    </row>
    <row r="48" spans="1:14" s="3" customFormat="1" x14ac:dyDescent="0.2">
      <c r="A48" s="2"/>
      <c r="B48" s="53">
        <f>C23/C24</f>
        <v>16.222222222222221</v>
      </c>
      <c r="C48" s="55" t="s">
        <v>32</v>
      </c>
      <c r="D48" s="56" t="s">
        <v>42</v>
      </c>
      <c r="M48" s="7"/>
      <c r="N48" s="7"/>
    </row>
    <row r="49" spans="1:15" s="3" customFormat="1" x14ac:dyDescent="0.2">
      <c r="A49" s="2"/>
      <c r="B49" s="53"/>
      <c r="C49" s="54"/>
      <c r="D49" s="52"/>
      <c r="J49"/>
      <c r="K49"/>
      <c r="L49"/>
      <c r="M49" s="7"/>
      <c r="N49" s="7"/>
    </row>
    <row r="50" spans="1:15" s="3" customFormat="1" x14ac:dyDescent="0.2">
      <c r="A50" s="2"/>
      <c r="B50" s="53"/>
      <c r="C50" s="54"/>
      <c r="D50" s="52"/>
      <c r="J50"/>
      <c r="K50"/>
      <c r="L50"/>
    </row>
    <row r="51" spans="1:15" s="3" customFormat="1" x14ac:dyDescent="0.2">
      <c r="A51" s="2"/>
      <c r="B51" s="53"/>
      <c r="C51" s="54"/>
      <c r="D51" s="52"/>
      <c r="J51"/>
      <c r="K51"/>
      <c r="L51"/>
    </row>
    <row r="52" spans="1:15" s="3" customFormat="1" x14ac:dyDescent="0.2">
      <c r="A52" s="2"/>
      <c r="B52" s="73"/>
      <c r="C52" s="55" t="s">
        <v>38</v>
      </c>
      <c r="D52" s="52">
        <f>C21/C22^2+C25^2*C23/C24^2+(C23/C24)^2*D25^2+D26^2</f>
        <v>3.3327160493827161E-2</v>
      </c>
      <c r="G52"/>
      <c r="H52"/>
      <c r="I52"/>
      <c r="J52"/>
      <c r="K52"/>
    </row>
    <row r="53" spans="1:15" x14ac:dyDescent="0.2">
      <c r="A53" s="2"/>
      <c r="B53" s="73"/>
      <c r="C53" s="55" t="s">
        <v>38</v>
      </c>
      <c r="D53" s="57">
        <f>C27^2*D52+C38^2*E27^2</f>
        <v>12246615833.333332</v>
      </c>
    </row>
    <row r="54" spans="1:15" x14ac:dyDescent="0.2">
      <c r="A54" s="2"/>
      <c r="B54" s="74"/>
      <c r="C54" s="58" t="s">
        <v>38</v>
      </c>
      <c r="D54" s="59">
        <f>SQRT(D53)</f>
        <v>110664.42894323962</v>
      </c>
    </row>
    <row r="55" spans="1:15" x14ac:dyDescent="0.2">
      <c r="A55" s="2"/>
      <c r="I55" s="76"/>
    </row>
    <row r="56" spans="1:15" x14ac:dyDescent="0.2">
      <c r="A56" s="10"/>
    </row>
    <row r="57" spans="1:15" x14ac:dyDescent="0.2">
      <c r="A57" s="10"/>
      <c r="H57" s="2"/>
      <c r="I57" s="2"/>
      <c r="J57" s="2"/>
    </row>
    <row r="58" spans="1:15" x14ac:dyDescent="0.2">
      <c r="A58" s="10"/>
      <c r="E58" s="3"/>
      <c r="F58" s="3"/>
      <c r="G58" s="3"/>
      <c r="H58" s="3"/>
      <c r="I58" s="3"/>
      <c r="J58" s="3"/>
      <c r="K58" s="3"/>
    </row>
    <row r="59" spans="1:15" ht="18" x14ac:dyDescent="0.25">
      <c r="A59" s="10"/>
      <c r="B59" s="1" t="s">
        <v>101</v>
      </c>
      <c r="E59" s="3"/>
      <c r="F59" s="3"/>
      <c r="G59" s="3"/>
      <c r="H59" s="3"/>
      <c r="I59" s="3"/>
      <c r="J59" s="3"/>
      <c r="K59" s="3"/>
    </row>
    <row r="60" spans="1:15" x14ac:dyDescent="0.2">
      <c r="A60" s="2"/>
      <c r="E60" s="3"/>
      <c r="F60" s="3"/>
      <c r="G60" s="3"/>
      <c r="H60" s="3"/>
      <c r="I60" s="3"/>
      <c r="J60" s="3"/>
      <c r="K60" s="3"/>
      <c r="L60" s="9"/>
      <c r="M60" s="9"/>
      <c r="N60" s="9"/>
      <c r="O60" s="7"/>
    </row>
    <row r="61" spans="1:15" x14ac:dyDescent="0.2">
      <c r="A61" s="2"/>
      <c r="E61" s="3"/>
      <c r="F61" s="3"/>
      <c r="G61" s="3"/>
      <c r="H61" s="3"/>
      <c r="I61" s="3"/>
      <c r="J61" s="3"/>
      <c r="K61" s="3"/>
      <c r="L61" s="9"/>
      <c r="M61" s="9"/>
      <c r="N61" s="9"/>
      <c r="O61" s="9"/>
    </row>
    <row r="62" spans="1:15" x14ac:dyDescent="0.2">
      <c r="A62" s="2"/>
    </row>
    <row r="63" spans="1:15" x14ac:dyDescent="0.2">
      <c r="A63" s="2"/>
    </row>
    <row r="64" spans="1:15" x14ac:dyDescent="0.2">
      <c r="A64" s="2"/>
    </row>
    <row r="65" spans="1:27" x14ac:dyDescent="0.2">
      <c r="A65" s="2"/>
    </row>
    <row r="66" spans="1:27" x14ac:dyDescent="0.2">
      <c r="A66" s="2"/>
    </row>
    <row r="67" spans="1:27" x14ac:dyDescent="0.2">
      <c r="A67" s="2"/>
    </row>
    <row r="68" spans="1:27" x14ac:dyDescent="0.2">
      <c r="A68" s="2"/>
    </row>
    <row r="69" spans="1:27" x14ac:dyDescent="0.2">
      <c r="A69" s="2"/>
    </row>
    <row r="70" spans="1:27" x14ac:dyDescent="0.2">
      <c r="A70" s="2"/>
    </row>
    <row r="71" spans="1:27" ht="13.5" thickBot="1" x14ac:dyDescent="0.25">
      <c r="A71" s="2"/>
    </row>
    <row r="72" spans="1:27" ht="18" x14ac:dyDescent="0.25">
      <c r="B72" s="90" t="s">
        <v>22</v>
      </c>
      <c r="C72" s="91"/>
      <c r="D72" s="91"/>
      <c r="E72" s="91"/>
      <c r="F72" s="91"/>
      <c r="G72" s="91"/>
      <c r="H72" s="91"/>
      <c r="I72" s="92"/>
      <c r="K72" s="35" t="s">
        <v>12</v>
      </c>
      <c r="L72" s="36">
        <v>1.645</v>
      </c>
    </row>
    <row r="73" spans="1:27" x14ac:dyDescent="0.2">
      <c r="B73" s="93"/>
      <c r="C73" s="43"/>
      <c r="D73" s="43"/>
      <c r="E73" s="43"/>
      <c r="F73" s="83" t="s">
        <v>27</v>
      </c>
      <c r="G73" s="36">
        <f>L72</f>
        <v>1.645</v>
      </c>
      <c r="H73" s="12"/>
      <c r="I73" s="94"/>
      <c r="K73" s="35" t="s">
        <v>13</v>
      </c>
      <c r="L73" s="36">
        <v>1.96</v>
      </c>
    </row>
    <row r="74" spans="1:27" x14ac:dyDescent="0.2">
      <c r="B74" s="95"/>
      <c r="C74" s="96"/>
      <c r="D74" s="43"/>
      <c r="E74" s="43"/>
      <c r="F74" s="83" t="s">
        <v>28</v>
      </c>
      <c r="G74" s="36">
        <f>L73</f>
        <v>1.96</v>
      </c>
      <c r="H74" s="12"/>
      <c r="I74" s="94"/>
      <c r="Y74" s="3"/>
      <c r="Z74" s="3"/>
      <c r="AA74" s="3"/>
    </row>
    <row r="75" spans="1:27" x14ac:dyDescent="0.2">
      <c r="B75" s="95"/>
      <c r="C75" s="96"/>
      <c r="D75" s="43"/>
      <c r="E75" s="43"/>
      <c r="F75" s="83"/>
      <c r="G75" s="12"/>
      <c r="H75" s="12"/>
      <c r="I75" s="94"/>
      <c r="K75" s="60" t="s">
        <v>37</v>
      </c>
      <c r="L75" s="49"/>
      <c r="M75" s="49"/>
      <c r="N75" s="49"/>
      <c r="O75" s="50"/>
    </row>
    <row r="76" spans="1:27" ht="14.25" x14ac:dyDescent="0.2">
      <c r="B76" s="95"/>
      <c r="C76" s="96"/>
      <c r="D76" s="43"/>
      <c r="E76" s="43"/>
      <c r="F76" s="83"/>
      <c r="G76" s="83" t="s">
        <v>33</v>
      </c>
      <c r="H76" s="83" t="s">
        <v>34</v>
      </c>
      <c r="I76" s="97" t="s">
        <v>83</v>
      </c>
      <c r="J76" s="96"/>
      <c r="K76" s="73" t="s">
        <v>43</v>
      </c>
      <c r="L76" s="54">
        <f>C25*C23/C24*(1/C22+C25/C24)</f>
        <v>3.0641975308641975E-2</v>
      </c>
      <c r="M76" s="54"/>
      <c r="N76" s="55" t="s">
        <v>44</v>
      </c>
      <c r="O76" s="57">
        <f>D38*EXP((-(C38^2))/(2*D38^2))</f>
        <v>1.1831289525814151E-7</v>
      </c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x14ac:dyDescent="0.2">
      <c r="B77" s="95" t="s">
        <v>53</v>
      </c>
      <c r="C77" s="96"/>
      <c r="D77" s="43"/>
      <c r="E77" s="43"/>
      <c r="F77" s="83" t="s">
        <v>23</v>
      </c>
      <c r="G77" s="34">
        <f>C38</f>
        <v>821666.66666666651</v>
      </c>
      <c r="H77" s="34">
        <f>G77*3600</f>
        <v>2957999999.9999995</v>
      </c>
      <c r="I77" s="47">
        <f>G77/$K$27</f>
        <v>10955.555555555553</v>
      </c>
      <c r="J77" s="111"/>
      <c r="K77" s="73" t="s">
        <v>43</v>
      </c>
      <c r="L77" s="54">
        <f>L76+((C23/C24)^2*D25^2)</f>
        <v>3.0641975308641975E-2</v>
      </c>
      <c r="M77" s="54"/>
      <c r="N77" s="55" t="s">
        <v>44</v>
      </c>
      <c r="O77" s="57">
        <f>O76/(L87*SQRT(2*PI()))</f>
        <v>4.7200016235181488E-8</v>
      </c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x14ac:dyDescent="0.2">
      <c r="B78" s="95" t="s">
        <v>54</v>
      </c>
      <c r="C78" s="96"/>
      <c r="D78" s="43"/>
      <c r="E78" s="43"/>
      <c r="F78" s="83" t="s">
        <v>24</v>
      </c>
      <c r="G78" s="34">
        <f>D38</f>
        <v>110664.42894323962</v>
      </c>
      <c r="H78" s="34">
        <f t="shared" ref="H78:H84" si="3">G78*3600</f>
        <v>398391944.19566262</v>
      </c>
      <c r="I78" s="47">
        <f>G78/$K$27</f>
        <v>1475.525719243195</v>
      </c>
      <c r="J78" s="111"/>
      <c r="K78" s="73" t="s">
        <v>43</v>
      </c>
      <c r="L78" s="77">
        <f>L77*K38^2</f>
        <v>7969977777.7777777</v>
      </c>
      <c r="M78" s="54"/>
      <c r="N78" s="55" t="s">
        <v>44</v>
      </c>
      <c r="O78" s="57">
        <f>C38+O77</f>
        <v>821666.66666671366</v>
      </c>
    </row>
    <row r="79" spans="1:27" x14ac:dyDescent="0.2">
      <c r="B79" s="95" t="s">
        <v>25</v>
      </c>
      <c r="C79" s="96"/>
      <c r="D79" s="43"/>
      <c r="E79" s="43"/>
      <c r="F79" s="83" t="s">
        <v>17</v>
      </c>
      <c r="G79" s="34">
        <f>O83</f>
        <v>146856.93417782869</v>
      </c>
      <c r="H79" s="34">
        <f t="shared" si="3"/>
        <v>528684963.04018331</v>
      </c>
      <c r="I79" s="47">
        <f>G79/$K$27</f>
        <v>1958.0924557043825</v>
      </c>
      <c r="J79" s="111"/>
      <c r="K79" s="73"/>
      <c r="L79" s="77"/>
      <c r="M79" s="54"/>
      <c r="N79" s="55"/>
      <c r="O79" s="57"/>
    </row>
    <row r="80" spans="1:27" x14ac:dyDescent="0.2">
      <c r="B80" s="95" t="s">
        <v>56</v>
      </c>
      <c r="C80" s="96"/>
      <c r="D80" s="43"/>
      <c r="E80" s="43"/>
      <c r="F80" s="83" t="s">
        <v>55</v>
      </c>
      <c r="G80" s="34" t="str">
        <f>IF(G77&gt;G79,"Ja","Nein")</f>
        <v>Ja</v>
      </c>
      <c r="H80" s="34"/>
      <c r="I80" s="47"/>
      <c r="J80" s="43"/>
      <c r="K80" s="73"/>
      <c r="L80" s="77"/>
      <c r="M80" s="54"/>
      <c r="N80" s="55" t="s">
        <v>45</v>
      </c>
      <c r="O80" s="57">
        <f>D38^2-O78*(O78-C38)</f>
        <v>12246615833.29459</v>
      </c>
    </row>
    <row r="81" spans="2:15" x14ac:dyDescent="0.2">
      <c r="B81" s="95" t="s">
        <v>26</v>
      </c>
      <c r="C81" s="96"/>
      <c r="D81" s="43"/>
      <c r="E81" s="43"/>
      <c r="F81" s="83" t="s">
        <v>18</v>
      </c>
      <c r="G81" s="34">
        <f>O84</f>
        <v>300321.17563493428</v>
      </c>
      <c r="H81" s="34">
        <f>G81*3600</f>
        <v>1081156232.2857635</v>
      </c>
      <c r="I81" s="47">
        <f>G81/$K$27</f>
        <v>4004.2823417991235</v>
      </c>
      <c r="J81" s="111"/>
      <c r="K81" s="73"/>
      <c r="L81" s="77"/>
      <c r="M81" s="54"/>
      <c r="N81" s="55" t="s">
        <v>45</v>
      </c>
      <c r="O81" s="57">
        <f>SQRT(O80)</f>
        <v>110664.42894306459</v>
      </c>
    </row>
    <row r="82" spans="2:15" x14ac:dyDescent="0.2">
      <c r="B82" s="95" t="s">
        <v>57</v>
      </c>
      <c r="C82" s="96"/>
      <c r="D82" s="43"/>
      <c r="E82" s="43"/>
      <c r="F82" s="83" t="s">
        <v>59</v>
      </c>
      <c r="G82" s="34"/>
      <c r="H82" s="34"/>
      <c r="I82" s="46" t="str">
        <f>IF(I81&lt;=I87,"Ja","Nein")</f>
        <v>Ja</v>
      </c>
      <c r="J82" s="111"/>
      <c r="K82" s="73"/>
      <c r="L82" s="54"/>
      <c r="M82" s="54"/>
      <c r="N82" s="54"/>
      <c r="O82" s="52"/>
    </row>
    <row r="83" spans="2:15" x14ac:dyDescent="0.2">
      <c r="B83" s="95" t="s">
        <v>60</v>
      </c>
      <c r="C83" s="96"/>
      <c r="D83" s="43"/>
      <c r="E83" s="43"/>
      <c r="F83" s="83" t="s">
        <v>19</v>
      </c>
      <c r="G83" s="34">
        <f>O85</f>
        <v>1038568.9473954162</v>
      </c>
      <c r="H83" s="34">
        <f t="shared" si="3"/>
        <v>3738848210.6234984</v>
      </c>
      <c r="I83" s="47">
        <f>G83/$K$27</f>
        <v>13847.585965272216</v>
      </c>
      <c r="J83" s="111"/>
      <c r="K83" s="53" t="s">
        <v>14</v>
      </c>
      <c r="L83" s="77">
        <f>L78</f>
        <v>7969977777.7777777</v>
      </c>
      <c r="M83" s="54"/>
      <c r="N83" s="54" t="s">
        <v>17</v>
      </c>
      <c r="O83" s="57">
        <f>L72*SQRT(L83)</f>
        <v>146856.93417782869</v>
      </c>
    </row>
    <row r="84" spans="2:15" x14ac:dyDescent="0.2">
      <c r="B84" s="95" t="s">
        <v>61</v>
      </c>
      <c r="C84" s="96"/>
      <c r="D84" s="43"/>
      <c r="E84" s="43"/>
      <c r="F84" s="83" t="s">
        <v>20</v>
      </c>
      <c r="G84" s="34">
        <f>O86</f>
        <v>821666.66666671366</v>
      </c>
      <c r="H84" s="34">
        <f t="shared" si="3"/>
        <v>2958000000.0001693</v>
      </c>
      <c r="I84" s="47">
        <f>G84/$K$27</f>
        <v>10955.555555556182</v>
      </c>
      <c r="J84" s="111"/>
      <c r="K84" s="53" t="s">
        <v>15</v>
      </c>
      <c r="L84" s="61">
        <f>K38/C22</f>
        <v>850</v>
      </c>
      <c r="M84" s="54"/>
      <c r="N84" s="54" t="s">
        <v>18</v>
      </c>
      <c r="O84" s="57">
        <f>(2*O83+L72^2*L84)/(1-L72^2*L85)</f>
        <v>300321.17563493428</v>
      </c>
    </row>
    <row r="85" spans="2:15" x14ac:dyDescent="0.2">
      <c r="B85" s="95" t="s">
        <v>62</v>
      </c>
      <c r="C85" s="96"/>
      <c r="D85" s="43"/>
      <c r="E85" s="43"/>
      <c r="F85" s="83" t="s">
        <v>21</v>
      </c>
      <c r="G85" s="34">
        <f>O87</f>
        <v>110664.42894306459</v>
      </c>
      <c r="H85" s="34">
        <f>G85*3600</f>
        <v>398391944.19503254</v>
      </c>
      <c r="I85" s="47">
        <f>G85/$K$27</f>
        <v>1475.5257192408612</v>
      </c>
      <c r="K85" s="53" t="s">
        <v>16</v>
      </c>
      <c r="L85" s="61">
        <f>M38^2</f>
        <v>5.3E-3</v>
      </c>
      <c r="M85" s="54"/>
      <c r="N85" s="54" t="s">
        <v>19</v>
      </c>
      <c r="O85" s="57">
        <f>C38+L73*D38</f>
        <v>1038568.9473954162</v>
      </c>
    </row>
    <row r="86" spans="2:15" x14ac:dyDescent="0.2">
      <c r="B86" s="93"/>
      <c r="C86" s="43"/>
      <c r="D86" s="43"/>
      <c r="E86" s="43"/>
      <c r="F86" s="43"/>
      <c r="G86" s="45"/>
      <c r="H86" s="45"/>
      <c r="I86" s="78"/>
      <c r="K86" s="53"/>
      <c r="L86" s="54"/>
      <c r="M86" s="54"/>
      <c r="N86" s="54" t="s">
        <v>20</v>
      </c>
      <c r="O86" s="57">
        <f>O78</f>
        <v>821666.66666671366</v>
      </c>
    </row>
    <row r="87" spans="2:15" x14ac:dyDescent="0.2">
      <c r="B87" s="95" t="s">
        <v>48</v>
      </c>
      <c r="C87" s="43"/>
      <c r="D87" s="43"/>
      <c r="E87" s="43"/>
      <c r="F87" s="83" t="s">
        <v>58</v>
      </c>
      <c r="G87" s="79">
        <f>I87*K27</f>
        <v>750000</v>
      </c>
      <c r="H87" s="45"/>
      <c r="I87" s="47">
        <v>10000</v>
      </c>
      <c r="K87" s="62" t="s">
        <v>7</v>
      </c>
      <c r="L87" s="81">
        <f>NORMDIST(C38/D38,0,1,TRUE)</f>
        <v>0.9999999999999436</v>
      </c>
      <c r="M87" s="58"/>
      <c r="N87" s="63" t="s">
        <v>21</v>
      </c>
      <c r="O87" s="80">
        <f>O81</f>
        <v>110664.42894306459</v>
      </c>
    </row>
    <row r="88" spans="2:15" x14ac:dyDescent="0.2">
      <c r="B88" s="93"/>
      <c r="C88" s="43" t="s">
        <v>46</v>
      </c>
      <c r="D88" s="43"/>
      <c r="E88" s="43"/>
      <c r="F88" s="43"/>
      <c r="G88" s="43"/>
      <c r="H88" s="43"/>
      <c r="I88" s="94"/>
      <c r="J88" s="76"/>
    </row>
    <row r="89" spans="2:15" x14ac:dyDescent="0.2">
      <c r="B89" s="95"/>
      <c r="C89" s="43"/>
      <c r="D89" s="43"/>
      <c r="E89" s="43"/>
      <c r="F89" s="43"/>
      <c r="G89" s="43"/>
      <c r="H89" s="43"/>
      <c r="I89" s="94"/>
    </row>
    <row r="90" spans="2:15" x14ac:dyDescent="0.2">
      <c r="B90" s="95" t="s">
        <v>47</v>
      </c>
      <c r="C90" s="43" t="s">
        <v>49</v>
      </c>
      <c r="D90" s="43"/>
      <c r="E90" s="43"/>
      <c r="F90" s="43"/>
      <c r="G90" s="43"/>
      <c r="H90" s="43"/>
      <c r="I90" s="98"/>
    </row>
    <row r="91" spans="2:15" x14ac:dyDescent="0.2">
      <c r="B91" s="93"/>
      <c r="C91" s="43" t="s">
        <v>50</v>
      </c>
      <c r="D91" s="43"/>
      <c r="E91" s="43"/>
      <c r="F91" s="43"/>
      <c r="G91" s="43"/>
      <c r="H91" s="43"/>
      <c r="I91" s="98"/>
    </row>
    <row r="92" spans="2:15" ht="13.5" thickBot="1" x14ac:dyDescent="0.25">
      <c r="B92" s="99"/>
      <c r="C92" s="100"/>
      <c r="D92" s="100"/>
      <c r="E92" s="100"/>
      <c r="F92" s="100"/>
      <c r="G92" s="100"/>
      <c r="H92" s="100"/>
      <c r="I92" s="101"/>
    </row>
  </sheetData>
  <mergeCells count="2">
    <mergeCell ref="B34:F34"/>
    <mergeCell ref="J34:N34"/>
  </mergeCells>
  <printOptions headings="1" gridLines="1"/>
  <pageMargins left="0.78740157480314965" right="0.78740157480314965" top="0.98425196850393704" bottom="0.98425196850393704" header="0.51181102362204722" footer="0.51181102362204722"/>
  <pageSetup paperSize="9" scale="43" orientation="portrait" r:id="rId1"/>
  <headerFooter alignWithMargins="0">
    <oddFooter>&amp;L&amp;D, &amp;T&amp;C&amp;P/&amp;N&amp;R&amp;Z&amp;F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30724" r:id="rId4">
          <objectPr defaultSize="0" autoPict="0" r:id="rId5">
            <anchor moveWithCells="1" sizeWithCells="1">
              <from>
                <xdr:col>1</xdr:col>
                <xdr:colOff>190500</xdr:colOff>
                <xdr:row>5</xdr:row>
                <xdr:rowOff>152400</xdr:rowOff>
              </from>
              <to>
                <xdr:col>5</xdr:col>
                <xdr:colOff>390525</xdr:colOff>
                <xdr:row>8</xdr:row>
                <xdr:rowOff>95250</xdr:rowOff>
              </to>
            </anchor>
          </objectPr>
        </oleObject>
      </mc:Choice>
      <mc:Fallback>
        <oleObject progId="Equation.3" shapeId="30724" r:id="rId4"/>
      </mc:Fallback>
    </mc:AlternateContent>
    <mc:AlternateContent xmlns:mc="http://schemas.openxmlformats.org/markup-compatibility/2006">
      <mc:Choice Requires="x14">
        <oleObject progId="Equation.3" shapeId="30725" r:id="rId6">
          <objectPr defaultSize="0" autoPict="0" r:id="rId7">
            <anchor moveWithCells="1" sizeWithCells="1">
              <from>
                <xdr:col>1</xdr:col>
                <xdr:colOff>85725</xdr:colOff>
                <xdr:row>8</xdr:row>
                <xdr:rowOff>95250</xdr:rowOff>
              </from>
              <to>
                <xdr:col>5</xdr:col>
                <xdr:colOff>361950</xdr:colOff>
                <xdr:row>12</xdr:row>
                <xdr:rowOff>9525</xdr:rowOff>
              </to>
            </anchor>
          </objectPr>
        </oleObject>
      </mc:Choice>
      <mc:Fallback>
        <oleObject progId="Equation.3" shapeId="30725" r:id="rId6"/>
      </mc:Fallback>
    </mc:AlternateContent>
    <mc:AlternateContent xmlns:mc="http://schemas.openxmlformats.org/markup-compatibility/2006">
      <mc:Choice Requires="x14">
        <oleObject progId="Equation.3" shapeId="30726" r:id="rId8">
          <objectPr defaultSize="0" autoPict="0" r:id="rId9">
            <anchor moveWithCells="1" sizeWithCells="1">
              <from>
                <xdr:col>6</xdr:col>
                <xdr:colOff>180975</xdr:colOff>
                <xdr:row>9</xdr:row>
                <xdr:rowOff>9525</xdr:rowOff>
              </from>
              <to>
                <xdr:col>7</xdr:col>
                <xdr:colOff>723900</xdr:colOff>
                <xdr:row>11</xdr:row>
                <xdr:rowOff>95250</xdr:rowOff>
              </to>
            </anchor>
          </objectPr>
        </oleObject>
      </mc:Choice>
      <mc:Fallback>
        <oleObject progId="Equation.3" shapeId="30726" r:id="rId8"/>
      </mc:Fallback>
    </mc:AlternateContent>
    <mc:AlternateContent xmlns:mc="http://schemas.openxmlformats.org/markup-compatibility/2006">
      <mc:Choice Requires="x14">
        <oleObject progId="Equation.3" shapeId="30729" r:id="rId10">
          <objectPr defaultSize="0" autoPict="0" r:id="rId11">
            <anchor moveWithCells="1" sizeWithCells="1">
              <from>
                <xdr:col>1</xdr:col>
                <xdr:colOff>95250</xdr:colOff>
                <xdr:row>59</xdr:row>
                <xdr:rowOff>95250</xdr:rowOff>
              </from>
              <to>
                <xdr:col>4</xdr:col>
                <xdr:colOff>361950</xdr:colOff>
                <xdr:row>64</xdr:row>
                <xdr:rowOff>104775</xdr:rowOff>
              </to>
            </anchor>
          </objectPr>
        </oleObject>
      </mc:Choice>
      <mc:Fallback>
        <oleObject progId="Equation.3" shapeId="30729" r:id="rId10"/>
      </mc:Fallback>
    </mc:AlternateContent>
    <mc:AlternateContent xmlns:mc="http://schemas.openxmlformats.org/markup-compatibility/2006">
      <mc:Choice Requires="x14">
        <oleObject progId="Equation.3" shapeId="30730" r:id="rId12">
          <objectPr defaultSize="0" r:id="rId13">
            <anchor moveWithCells="1">
              <from>
                <xdr:col>1</xdr:col>
                <xdr:colOff>95250</xdr:colOff>
                <xdr:row>63</xdr:row>
                <xdr:rowOff>85725</xdr:rowOff>
              </from>
              <to>
                <xdr:col>1</xdr:col>
                <xdr:colOff>581025</xdr:colOff>
                <xdr:row>66</xdr:row>
                <xdr:rowOff>0</xdr:rowOff>
              </to>
            </anchor>
          </objectPr>
        </oleObject>
      </mc:Choice>
      <mc:Fallback>
        <oleObject progId="Equation.3" shapeId="30730" r:id="rId12"/>
      </mc:Fallback>
    </mc:AlternateContent>
    <mc:AlternateContent xmlns:mc="http://schemas.openxmlformats.org/markup-compatibility/2006">
      <mc:Choice Requires="x14">
        <oleObject progId="Equation.3" shapeId="30731" r:id="rId14">
          <objectPr defaultSize="0" r:id="rId15">
            <anchor moveWithCells="1">
              <from>
                <xdr:col>1</xdr:col>
                <xdr:colOff>85725</xdr:colOff>
                <xdr:row>65</xdr:row>
                <xdr:rowOff>114300</xdr:rowOff>
              </from>
              <to>
                <xdr:col>2</xdr:col>
                <xdr:colOff>409575</xdr:colOff>
                <xdr:row>68</xdr:row>
                <xdr:rowOff>152400</xdr:rowOff>
              </to>
            </anchor>
          </objectPr>
        </oleObject>
      </mc:Choice>
      <mc:Fallback>
        <oleObject progId="Equation.3" shapeId="30731" r:id="rId14"/>
      </mc:Fallback>
    </mc:AlternateContent>
    <mc:AlternateContent xmlns:mc="http://schemas.openxmlformats.org/markup-compatibility/2006">
      <mc:Choice Requires="x14">
        <oleObject progId="Equation.3" shapeId="30732" r:id="rId16">
          <objectPr defaultSize="0" autoPict="0" r:id="rId17">
            <anchor moveWithCells="1" sizeWithCells="1">
              <from>
                <xdr:col>5</xdr:col>
                <xdr:colOff>361950</xdr:colOff>
                <xdr:row>60</xdr:row>
                <xdr:rowOff>85725</xdr:rowOff>
              </from>
              <to>
                <xdr:col>6</xdr:col>
                <xdr:colOff>619125</xdr:colOff>
                <xdr:row>62</xdr:row>
                <xdr:rowOff>9525</xdr:rowOff>
              </to>
            </anchor>
          </objectPr>
        </oleObject>
      </mc:Choice>
      <mc:Fallback>
        <oleObject progId="Equation.3" shapeId="30732" r:id="rId16"/>
      </mc:Fallback>
    </mc:AlternateContent>
    <mc:AlternateContent xmlns:mc="http://schemas.openxmlformats.org/markup-compatibility/2006">
      <mc:Choice Requires="x14">
        <oleObject progId="Equation.3" shapeId="30733" r:id="rId18">
          <objectPr defaultSize="0" autoPict="0" r:id="rId19">
            <anchor moveWithCells="1" sizeWithCells="1">
              <from>
                <xdr:col>5</xdr:col>
                <xdr:colOff>342900</xdr:colOff>
                <xdr:row>62</xdr:row>
                <xdr:rowOff>152400</xdr:rowOff>
              </from>
              <to>
                <xdr:col>7</xdr:col>
                <xdr:colOff>228600</xdr:colOff>
                <xdr:row>65</xdr:row>
                <xdr:rowOff>95250</xdr:rowOff>
              </to>
            </anchor>
          </objectPr>
        </oleObject>
      </mc:Choice>
      <mc:Fallback>
        <oleObject progId="Equation.3" shapeId="30733" r:id="rId18"/>
      </mc:Fallback>
    </mc:AlternateContent>
    <mc:AlternateContent xmlns:mc="http://schemas.openxmlformats.org/markup-compatibility/2006">
      <mc:Choice Requires="x14">
        <oleObject progId="Equation.3" shapeId="30734" r:id="rId20">
          <objectPr defaultSize="0" r:id="rId21">
            <anchor moveWithCells="1">
              <from>
                <xdr:col>5</xdr:col>
                <xdr:colOff>323850</xdr:colOff>
                <xdr:row>66</xdr:row>
                <xdr:rowOff>76200</xdr:rowOff>
              </from>
              <to>
                <xdr:col>6</xdr:col>
                <xdr:colOff>504825</xdr:colOff>
                <xdr:row>67</xdr:row>
                <xdr:rowOff>152400</xdr:rowOff>
              </to>
            </anchor>
          </objectPr>
        </oleObject>
      </mc:Choice>
      <mc:Fallback>
        <oleObject progId="Equation.3" shapeId="30734" r:id="rId20"/>
      </mc:Fallback>
    </mc:AlternateContent>
    <mc:AlternateContent xmlns:mc="http://schemas.openxmlformats.org/markup-compatibility/2006">
      <mc:Choice Requires="x14">
        <oleObject progId="Equation.3" shapeId="30735" r:id="rId22">
          <objectPr defaultSize="0" autoPict="0" r:id="rId23">
            <anchor moveWithCells="1" sizeWithCells="1">
              <from>
                <xdr:col>8</xdr:col>
                <xdr:colOff>314325</xdr:colOff>
                <xdr:row>60</xdr:row>
                <xdr:rowOff>57150</xdr:rowOff>
              </from>
              <to>
                <xdr:col>10</xdr:col>
                <xdr:colOff>504825</xdr:colOff>
                <xdr:row>64</xdr:row>
                <xdr:rowOff>47625</xdr:rowOff>
              </to>
            </anchor>
          </objectPr>
        </oleObject>
      </mc:Choice>
      <mc:Fallback>
        <oleObject progId="Equation.3" shapeId="30735" r:id="rId22"/>
      </mc:Fallback>
    </mc:AlternateContent>
    <mc:AlternateContent xmlns:mc="http://schemas.openxmlformats.org/markup-compatibility/2006">
      <mc:Choice Requires="x14">
        <oleObject progId="Equation.3" shapeId="30736" r:id="rId24">
          <objectPr defaultSize="0" autoPict="0" r:id="rId25">
            <anchor moveWithCells="1" sizeWithCells="1">
              <from>
                <xdr:col>8</xdr:col>
                <xdr:colOff>123825</xdr:colOff>
                <xdr:row>65</xdr:row>
                <xdr:rowOff>38100</xdr:rowOff>
              </from>
              <to>
                <xdr:col>10</xdr:col>
                <xdr:colOff>714375</xdr:colOff>
                <xdr:row>66</xdr:row>
                <xdr:rowOff>142875</xdr:rowOff>
              </to>
            </anchor>
          </objectPr>
        </oleObject>
      </mc:Choice>
      <mc:Fallback>
        <oleObject progId="Equation.3" shapeId="30736" r:id="rId24"/>
      </mc:Fallback>
    </mc:AlternateContent>
    <mc:AlternateContent xmlns:mc="http://schemas.openxmlformats.org/markup-compatibility/2006">
      <mc:Choice Requires="x14">
        <oleObject progId="Equation.3" shapeId="30737" r:id="rId26">
          <objectPr defaultSize="0" autoPict="0" r:id="rId27">
            <anchor moveWithCells="1" sizeWithCells="1">
              <from>
                <xdr:col>9</xdr:col>
                <xdr:colOff>219075</xdr:colOff>
                <xdr:row>6</xdr:row>
                <xdr:rowOff>85725</xdr:rowOff>
              </from>
              <to>
                <xdr:col>10</xdr:col>
                <xdr:colOff>781050</xdr:colOff>
                <xdr:row>8</xdr:row>
                <xdr:rowOff>142875</xdr:rowOff>
              </to>
            </anchor>
          </objectPr>
        </oleObject>
      </mc:Choice>
      <mc:Fallback>
        <oleObject progId="Equation.3" shapeId="30737" r:id="rId2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Edelgas_3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Dietmar Schlösser</dc:creator>
  <cp:lastModifiedBy>Renate Volkmann</cp:lastModifiedBy>
  <cp:lastPrinted>2014-03-21T11:34:28Z</cp:lastPrinted>
  <dcterms:created xsi:type="dcterms:W3CDTF">2002-05-14T10:58:12Z</dcterms:created>
  <dcterms:modified xsi:type="dcterms:W3CDTF">2014-12-17T09:58:44Z</dcterms:modified>
</cp:coreProperties>
</file>